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" windowWidth="27945" windowHeight="12615" tabRatio="795"/>
  </bookViews>
  <sheets>
    <sheet name="Consolidate" sheetId="17" r:id="rId1"/>
    <sheet name="Operating Segments" sheetId="55" r:id="rId2"/>
    <sheet name="BCE" sheetId="69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Order1" hidden="1">0</definedName>
    <definedName name="_Order2" hidden="1">0</definedName>
    <definedName name="_xlnm.Print_Area" localSheetId="2">BCE!$B$2:$J$44</definedName>
    <definedName name="_xlnm.Print_Area" localSheetId="1">'Operating Segments'!$B$3:$AU$85</definedName>
    <definedName name="FORMATO" localSheetId="2">[1]CCU_Quarter!$C$2</definedName>
    <definedName name="FORMATO">[1]MES!$C$2</definedName>
    <definedName name="HTML_CodePage" hidden="1">1252</definedName>
    <definedName name="HTML_Control" localSheetId="1" hidden="1">{"'Segment'!$A$1:$P$26"}</definedName>
    <definedName name="HTML_Control" hidden="1">{"'Segment'!$A$1:$P$26"}</definedName>
    <definedName name="HTML_Description" hidden="1">""</definedName>
    <definedName name="HTML_Email" hidden="1">"cpollak@ccu.cl"</definedName>
    <definedName name="HTML_Header" hidden="1">"ccu"</definedName>
    <definedName name="HTML_LastUpdate" hidden="1">"30/7/02"</definedName>
    <definedName name="HTML_LineAfter" hidden="1">TRUE</definedName>
    <definedName name="HTML_LineBefore" hidden="1">TRUE</definedName>
    <definedName name="HTML_Name" hidden="1">"Claudio Pollak"</definedName>
    <definedName name="HTML_OBDlg2" hidden="1">TRUE</definedName>
    <definedName name="HTML_OBDlg4" hidden="1">TRUE</definedName>
    <definedName name="HTML_OS" hidden="1">0</definedName>
    <definedName name="HTML_PathFile" hidden="1">"C:\HTML1.htm"</definedName>
    <definedName name="HTML_Title" hidden="1">"prueba"</definedName>
    <definedName name="wrn.Q4PR." localSheetId="1" hidden="1">{"ISFY",#N/A,FALSE,"Income";"ISQ4",#N/A,FALSE,"Income";"BS",#N/A,FALSE,"Balance";"SEGFY",#N/A,FALSE,"Segment";"SEGQ4",#N/A,FALSE,"Segment"}</definedName>
    <definedName name="wrn.Q4PR." hidden="1">{"ISFY",#N/A,FALSE,"Income";"ISQ4",#N/A,FALSE,"Income";"BS",#N/A,FALSE,"Balance";"SEGFY",#N/A,FALSE,"Segment";"SEGQ4",#N/A,FALSE,"Segment"}</definedName>
    <definedName name="Z_089C4AF6_903C_4D47_AC55_A5D44C53FC06_.wvu.Rows" localSheetId="0" hidden="1">Consolidate!#REF!</definedName>
    <definedName name="Z_089C4AF6_903C_4D47_AC55_A5D44C53FC06_.wvu.Rows" localSheetId="1" hidden="1">'Operating Segments'!#REF!</definedName>
  </definedNames>
  <calcPr calcId="145621"/>
</workbook>
</file>

<file path=xl/calcChain.xml><?xml version="1.0" encoding="utf-8"?>
<calcChain xmlns="http://schemas.openxmlformats.org/spreadsheetml/2006/main">
  <c r="AG111" i="55" l="1"/>
  <c r="AH111" i="55"/>
  <c r="AI111" i="55"/>
  <c r="AJ111" i="55"/>
  <c r="AK111" i="55"/>
  <c r="AG112" i="55"/>
  <c r="AH112" i="55"/>
  <c r="AI112" i="55"/>
  <c r="AJ112" i="55"/>
  <c r="AK112" i="55"/>
  <c r="AG26" i="17" l="1"/>
  <c r="AG22" i="17"/>
  <c r="AG21" i="17"/>
  <c r="AG20" i="17"/>
  <c r="AG19" i="17"/>
  <c r="AG18" i="17"/>
  <c r="AG17" i="17"/>
  <c r="AG16" i="17"/>
  <c r="AG15" i="17"/>
  <c r="AG14" i="17"/>
  <c r="AG9" i="17"/>
  <c r="AB26" i="17"/>
  <c r="AB22" i="17"/>
  <c r="AB21" i="17"/>
  <c r="AB20" i="17"/>
  <c r="AB19" i="17"/>
  <c r="AB18" i="17"/>
  <c r="AB17" i="17"/>
  <c r="AB16" i="17"/>
  <c r="AB15" i="17"/>
  <c r="AB14" i="17"/>
  <c r="AB9" i="17"/>
  <c r="AF3" i="17"/>
  <c r="C43" i="69"/>
  <c r="C42" i="69"/>
  <c r="C41" i="69"/>
  <c r="C39" i="69"/>
  <c r="C37" i="69"/>
  <c r="C33" i="69"/>
  <c r="C32" i="69"/>
  <c r="C31" i="69"/>
  <c r="C30" i="69"/>
  <c r="C29" i="69"/>
  <c r="C28" i="69"/>
  <c r="C27" i="69"/>
  <c r="C24" i="69"/>
  <c r="C23" i="69"/>
  <c r="C22" i="69"/>
  <c r="C21" i="69"/>
  <c r="C19" i="69"/>
  <c r="C18" i="69"/>
  <c r="C17" i="69"/>
  <c r="C14" i="69"/>
  <c r="C13" i="69"/>
  <c r="C12" i="69"/>
  <c r="C11" i="69"/>
  <c r="C9" i="69"/>
  <c r="C8" i="69"/>
  <c r="C7" i="69"/>
  <c r="D44" i="69"/>
  <c r="D43" i="69"/>
  <c r="D42" i="69"/>
  <c r="D41" i="69"/>
  <c r="D39" i="69"/>
  <c r="D37" i="69"/>
  <c r="D33" i="69"/>
  <c r="D32" i="69"/>
  <c r="D31" i="69"/>
  <c r="D30" i="69"/>
  <c r="D29" i="69"/>
  <c r="D28" i="69"/>
  <c r="D27" i="69"/>
  <c r="D24" i="69"/>
  <c r="D23" i="69"/>
  <c r="D22" i="69"/>
  <c r="D21" i="69"/>
  <c r="D19" i="69"/>
  <c r="D18" i="69"/>
  <c r="D17" i="69"/>
  <c r="D14" i="69"/>
  <c r="D13" i="69"/>
  <c r="D12" i="69"/>
  <c r="D11" i="69"/>
  <c r="D9" i="69"/>
  <c r="D8" i="69"/>
  <c r="D7" i="69"/>
  <c r="E43" i="69" l="1"/>
  <c r="E41" i="69"/>
  <c r="E42" i="69"/>
  <c r="E39" i="69"/>
  <c r="E37" i="69"/>
  <c r="E33" i="69"/>
  <c r="E32" i="69"/>
  <c r="E31" i="69"/>
  <c r="E30" i="69"/>
  <c r="E29" i="69"/>
  <c r="E28" i="69"/>
  <c r="E27" i="69"/>
  <c r="E21" i="69"/>
  <c r="E24" i="69"/>
  <c r="E23" i="69"/>
  <c r="E22" i="69"/>
  <c r="E19" i="69"/>
  <c r="E18" i="69"/>
  <c r="E17" i="69"/>
  <c r="E14" i="69"/>
  <c r="E13" i="69"/>
  <c r="E12" i="69"/>
  <c r="E11" i="69"/>
  <c r="E9" i="69"/>
  <c r="E8" i="69"/>
  <c r="E7" i="69"/>
  <c r="F43" i="69" l="1"/>
  <c r="F42" i="69"/>
  <c r="F41" i="69"/>
  <c r="F39" i="69"/>
  <c r="F37" i="69"/>
  <c r="F33" i="69"/>
  <c r="F32" i="69"/>
  <c r="F31" i="69"/>
  <c r="F30" i="69"/>
  <c r="F29" i="69"/>
  <c r="F28" i="69"/>
  <c r="F27" i="69"/>
  <c r="F24" i="69"/>
  <c r="F23" i="69"/>
  <c r="F22" i="69"/>
  <c r="F21" i="69"/>
  <c r="F19" i="69"/>
  <c r="F18" i="69"/>
  <c r="F17" i="69"/>
  <c r="F14" i="69"/>
  <c r="F13" i="69"/>
  <c r="F12" i="69"/>
  <c r="F11" i="69"/>
  <c r="F9" i="69"/>
  <c r="F8" i="69"/>
  <c r="F7" i="69"/>
  <c r="G43" i="69" l="1"/>
  <c r="G42" i="69"/>
  <c r="G41" i="69"/>
  <c r="G39" i="69"/>
  <c r="G37" i="69"/>
  <c r="G33" i="69"/>
  <c r="G32" i="69"/>
  <c r="G31" i="69"/>
  <c r="G30" i="69"/>
  <c r="G29" i="69"/>
  <c r="G28" i="69"/>
  <c r="G27" i="69"/>
  <c r="G24" i="69"/>
  <c r="G23" i="69"/>
  <c r="G22" i="69"/>
  <c r="G21" i="69"/>
  <c r="G19" i="69"/>
  <c r="G18" i="69"/>
  <c r="G17" i="69"/>
  <c r="G16" i="69"/>
  <c r="G14" i="69"/>
  <c r="G13" i="69"/>
  <c r="G12" i="69"/>
  <c r="G11" i="69"/>
  <c r="G9" i="69"/>
  <c r="G8" i="69"/>
  <c r="G7" i="69"/>
  <c r="AE25" i="17"/>
  <c r="AE26" i="17"/>
  <c r="AE22" i="17"/>
  <c r="AE21" i="17"/>
  <c r="AE15" i="17"/>
  <c r="AE16" i="17"/>
  <c r="AE17" i="17"/>
  <c r="AE18" i="17"/>
  <c r="AE19" i="17"/>
  <c r="AE14" i="17"/>
  <c r="AD25" i="17"/>
  <c r="AD26" i="17"/>
  <c r="AD22" i="17"/>
  <c r="AD21" i="17"/>
  <c r="AD15" i="17"/>
  <c r="AD16" i="17"/>
  <c r="AD17" i="17"/>
  <c r="AD18" i="17"/>
  <c r="AD19" i="17"/>
  <c r="AD14" i="17"/>
  <c r="AC25" i="17"/>
  <c r="AC26" i="17"/>
  <c r="AE5" i="17"/>
  <c r="AE6" i="17"/>
  <c r="AE8" i="17"/>
  <c r="AE9" i="17"/>
  <c r="AE11" i="17"/>
  <c r="AE12" i="17"/>
  <c r="AE111" i="55" s="1"/>
  <c r="AC15" i="17"/>
  <c r="AC16" i="17"/>
  <c r="AC17" i="17"/>
  <c r="AC18" i="17"/>
  <c r="AC19" i="17"/>
  <c r="AC21" i="17"/>
  <c r="AC22" i="17"/>
  <c r="AC14" i="17"/>
  <c r="AE28" i="17"/>
  <c r="Z25" i="17"/>
  <c r="Z26" i="17"/>
  <c r="Z22" i="17"/>
  <c r="Z21" i="17"/>
  <c r="Z15" i="17"/>
  <c r="Z16" i="17"/>
  <c r="Z17" i="17"/>
  <c r="Z18" i="17"/>
  <c r="Z14" i="17"/>
  <c r="AF91" i="55"/>
  <c r="AF112" i="55" s="1"/>
  <c r="AF89" i="55"/>
  <c r="AF111" i="55" s="1"/>
  <c r="AF80" i="55"/>
  <c r="AF81" i="55"/>
  <c r="AF82" i="55"/>
  <c r="AF83" i="55"/>
  <c r="AF84" i="55"/>
  <c r="AF85" i="55"/>
  <c r="AF86" i="55"/>
  <c r="AF87" i="55"/>
  <c r="AF88" i="55"/>
  <c r="AF79" i="55"/>
  <c r="AF73" i="55"/>
  <c r="AF71" i="55"/>
  <c r="AF62" i="55"/>
  <c r="AF63" i="55"/>
  <c r="AF64" i="55"/>
  <c r="AF66" i="55"/>
  <c r="AF68" i="55"/>
  <c r="AF70" i="55"/>
  <c r="AF61" i="55"/>
  <c r="AF55" i="55"/>
  <c r="AF53" i="55"/>
  <c r="AF44" i="55"/>
  <c r="AF45" i="55"/>
  <c r="AF46" i="55"/>
  <c r="AF47" i="55"/>
  <c r="AF48" i="55"/>
  <c r="AF49" i="55"/>
  <c r="AF50" i="55"/>
  <c r="AF51" i="55"/>
  <c r="AF52" i="55"/>
  <c r="AF43" i="55"/>
  <c r="AF36" i="55"/>
  <c r="AF34" i="55"/>
  <c r="AF25" i="55"/>
  <c r="AF26" i="55"/>
  <c r="AF27" i="55"/>
  <c r="AF28" i="55"/>
  <c r="AF29" i="55"/>
  <c r="AF30" i="55"/>
  <c r="AF31" i="55"/>
  <c r="AF32" i="55"/>
  <c r="AF33" i="55"/>
  <c r="AF24" i="55"/>
  <c r="AF18" i="55"/>
  <c r="AF16" i="55"/>
  <c r="AF7" i="55"/>
  <c r="AF8" i="55"/>
  <c r="AF9" i="55"/>
  <c r="AF10" i="55"/>
  <c r="AF11" i="55"/>
  <c r="AF12" i="55"/>
  <c r="AF13" i="55"/>
  <c r="AF14" i="55"/>
  <c r="AF15" i="55"/>
  <c r="AF6" i="55"/>
  <c r="AA73" i="55"/>
  <c r="AA55" i="55"/>
  <c r="X73" i="55"/>
  <c r="AF17" i="55" l="1"/>
  <c r="AE10" i="17"/>
  <c r="AF37" i="55"/>
  <c r="AE7" i="17"/>
  <c r="AF56" i="55"/>
  <c r="AF35" i="55"/>
  <c r="AF54" i="55"/>
  <c r="AF19" i="55"/>
  <c r="AF90" i="55"/>
  <c r="AE112" i="55"/>
  <c r="AF92" i="55"/>
  <c r="AE13" i="17"/>
  <c r="AB34" i="55"/>
  <c r="AA36" i="55"/>
  <c r="AA34" i="55"/>
  <c r="X36" i="55"/>
  <c r="X34" i="55"/>
  <c r="X33" i="55"/>
  <c r="AA33" i="55"/>
  <c r="Y25" i="17" l="1"/>
  <c r="H25" i="17"/>
  <c r="X25" i="17" l="1"/>
  <c r="I25" i="17"/>
  <c r="J25" i="17" l="1"/>
  <c r="K25" i="17"/>
  <c r="O25" i="17" l="1"/>
  <c r="T25" i="17" l="1"/>
  <c r="M25" i="17"/>
  <c r="R25" i="17"/>
  <c r="S25" i="17"/>
  <c r="U25" i="17"/>
  <c r="P25" i="17"/>
  <c r="N25" i="17"/>
  <c r="F25" i="17"/>
  <c r="W25" i="17" l="1"/>
  <c r="Q25" i="17" l="1"/>
  <c r="V25" i="17"/>
  <c r="L25" i="17" l="1"/>
  <c r="C25" i="17" l="1"/>
  <c r="D25" i="17" l="1"/>
  <c r="E25" i="17" l="1"/>
  <c r="G25" i="17" l="1"/>
  <c r="AA25" i="17" l="1"/>
  <c r="AA26" i="17"/>
  <c r="AA21" i="17"/>
  <c r="AA15" i="17"/>
  <c r="AA16" i="17"/>
  <c r="AA17" i="17"/>
  <c r="AA18" i="17"/>
  <c r="AA14" i="17"/>
  <c r="AF28" i="17"/>
  <c r="AF26" i="17"/>
  <c r="AF25" i="17"/>
  <c r="AF22" i="17"/>
  <c r="AF21" i="17"/>
  <c r="AF20" i="17"/>
  <c r="AF19" i="17"/>
  <c r="AF18" i="17"/>
  <c r="AF17" i="17"/>
  <c r="AF16" i="17"/>
  <c r="AF15" i="17"/>
  <c r="AF14" i="17"/>
  <c r="AF12" i="17"/>
  <c r="AF11" i="17"/>
  <c r="AF9" i="17"/>
  <c r="AF8" i="17"/>
  <c r="AF6" i="17"/>
  <c r="AF5" i="17"/>
  <c r="AC5" i="17" l="1"/>
  <c r="AD5" i="17"/>
  <c r="AE29" i="17" s="1"/>
  <c r="AC6" i="17"/>
  <c r="AD6" i="17"/>
  <c r="AC8" i="17"/>
  <c r="AD8" i="17"/>
  <c r="AC9" i="17"/>
  <c r="AD9" i="17"/>
  <c r="AC11" i="17"/>
  <c r="AD11" i="17"/>
  <c r="AC12" i="17"/>
  <c r="AD12" i="17"/>
  <c r="AD111" i="55" s="1"/>
  <c r="AC28" i="17"/>
  <c r="AD28" i="17"/>
  <c r="AF29" i="17"/>
  <c r="AF13" i="17"/>
  <c r="AF10" i="17"/>
  <c r="AF7" i="17"/>
  <c r="AA19" i="17"/>
  <c r="Z28" i="17"/>
  <c r="Z12" i="17"/>
  <c r="Z111" i="55" s="1"/>
  <c r="Z11" i="17"/>
  <c r="Z9" i="17"/>
  <c r="Z8" i="17"/>
  <c r="Z6" i="17"/>
  <c r="Z5" i="17"/>
  <c r="AC7" i="17" l="1"/>
  <c r="AC10" i="17"/>
  <c r="Z13" i="17"/>
  <c r="AE20" i="17"/>
  <c r="AD13" i="17"/>
  <c r="AD112" i="55"/>
  <c r="AD29" i="17"/>
  <c r="Z29" i="17"/>
  <c r="Z112" i="55"/>
  <c r="AC13" i="17"/>
  <c r="AC111" i="55"/>
  <c r="AC20" i="17"/>
  <c r="AD7" i="17"/>
  <c r="Z10" i="17"/>
  <c r="AD20" i="17"/>
  <c r="AC112" i="55"/>
  <c r="AC29" i="17"/>
  <c r="AD10" i="17"/>
  <c r="Z7" i="17"/>
  <c r="AC96" i="55" l="1"/>
  <c r="AD96" i="55"/>
  <c r="AE96" i="55"/>
  <c r="AF96" i="55"/>
  <c r="AH96" i="55"/>
  <c r="AI96" i="55"/>
  <c r="AJ96" i="55"/>
  <c r="AK96" i="55"/>
  <c r="AC97" i="55"/>
  <c r="AD97" i="55"/>
  <c r="AE97" i="55"/>
  <c r="AF97" i="55"/>
  <c r="AH97" i="55"/>
  <c r="AI97" i="55"/>
  <c r="AJ97" i="55"/>
  <c r="AK97" i="55"/>
  <c r="AC99" i="55"/>
  <c r="AD99" i="55"/>
  <c r="AE99" i="55"/>
  <c r="AF99" i="55"/>
  <c r="AH99" i="55"/>
  <c r="AI99" i="55"/>
  <c r="AJ99" i="55"/>
  <c r="AK99" i="55"/>
  <c r="AC101" i="55"/>
  <c r="AD101" i="55"/>
  <c r="AE101" i="55"/>
  <c r="AF101" i="55"/>
  <c r="AH101" i="55"/>
  <c r="AI101" i="55"/>
  <c r="AJ101" i="55"/>
  <c r="AK101" i="55"/>
  <c r="AC103" i="55"/>
  <c r="AD103" i="55"/>
  <c r="AE103" i="55"/>
  <c r="AF103" i="55"/>
  <c r="AH103" i="55"/>
  <c r="AI103" i="55"/>
  <c r="AJ103" i="55"/>
  <c r="AK103" i="55"/>
  <c r="AC105" i="55"/>
  <c r="AD105" i="55"/>
  <c r="AE105" i="55"/>
  <c r="AF105" i="55"/>
  <c r="AH105" i="55"/>
  <c r="AI105" i="55"/>
  <c r="AJ105" i="55"/>
  <c r="AK105" i="55"/>
  <c r="AC106" i="55"/>
  <c r="AD106" i="55"/>
  <c r="AE106" i="55"/>
  <c r="AF106" i="55"/>
  <c r="AH106" i="55"/>
  <c r="AI106" i="55"/>
  <c r="AJ106" i="55"/>
  <c r="AK106" i="55"/>
  <c r="AC108" i="55"/>
  <c r="AD108" i="55"/>
  <c r="AE108" i="55"/>
  <c r="AF108" i="55"/>
  <c r="AH108" i="55"/>
  <c r="AI108" i="55"/>
  <c r="AJ108" i="55"/>
  <c r="AK108" i="55"/>
  <c r="C79" i="55"/>
  <c r="D79" i="55"/>
  <c r="E79" i="55"/>
  <c r="F79" i="55"/>
  <c r="G79" i="55"/>
  <c r="H79" i="55"/>
  <c r="I79" i="55"/>
  <c r="J79" i="55"/>
  <c r="K79" i="55"/>
  <c r="L79" i="55"/>
  <c r="M79" i="55"/>
  <c r="N79" i="55"/>
  <c r="O79" i="55"/>
  <c r="P79" i="55"/>
  <c r="Q79" i="55"/>
  <c r="R79" i="55"/>
  <c r="S79" i="55"/>
  <c r="T79" i="55"/>
  <c r="U79" i="55"/>
  <c r="V79" i="55"/>
  <c r="W79" i="55"/>
  <c r="X79" i="55"/>
  <c r="Y79" i="55"/>
  <c r="AA79" i="55"/>
  <c r="C62" i="55"/>
  <c r="D62" i="55"/>
  <c r="E62" i="55"/>
  <c r="F62" i="55"/>
  <c r="G62" i="55"/>
  <c r="H62" i="55"/>
  <c r="I62" i="55"/>
  <c r="J62" i="55"/>
  <c r="K62" i="55"/>
  <c r="L62" i="55"/>
  <c r="M62" i="55"/>
  <c r="N62" i="55"/>
  <c r="O62" i="55"/>
  <c r="P62" i="55"/>
  <c r="Q62" i="55"/>
  <c r="R62" i="55"/>
  <c r="S62" i="55"/>
  <c r="T62" i="55"/>
  <c r="U62" i="55"/>
  <c r="V62" i="55"/>
  <c r="W62" i="55"/>
  <c r="X62" i="55"/>
  <c r="Y62" i="55"/>
  <c r="Z62" i="55"/>
  <c r="C64" i="55"/>
  <c r="D64" i="55"/>
  <c r="E64" i="55"/>
  <c r="F64" i="55"/>
  <c r="G64" i="55"/>
  <c r="H64" i="55"/>
  <c r="I64" i="55"/>
  <c r="J64" i="55"/>
  <c r="K64" i="55"/>
  <c r="L64" i="55"/>
  <c r="M64" i="55"/>
  <c r="N64" i="55"/>
  <c r="O64" i="55"/>
  <c r="P64" i="55"/>
  <c r="Q64" i="55"/>
  <c r="R64" i="55"/>
  <c r="S64" i="55"/>
  <c r="T64" i="55"/>
  <c r="U64" i="55"/>
  <c r="V64" i="55"/>
  <c r="W64" i="55"/>
  <c r="X64" i="55"/>
  <c r="Y64" i="55"/>
  <c r="Z64" i="55"/>
  <c r="C66" i="55"/>
  <c r="D66" i="55"/>
  <c r="E66" i="55"/>
  <c r="F66" i="55"/>
  <c r="G66" i="55"/>
  <c r="H66" i="55"/>
  <c r="I66" i="55"/>
  <c r="J66" i="55"/>
  <c r="K66" i="55"/>
  <c r="L66" i="55"/>
  <c r="M66" i="55"/>
  <c r="N66" i="55"/>
  <c r="O66" i="55"/>
  <c r="P66" i="55"/>
  <c r="Q66" i="55"/>
  <c r="R66" i="55"/>
  <c r="S66" i="55"/>
  <c r="T66" i="55"/>
  <c r="U66" i="55"/>
  <c r="V66" i="55"/>
  <c r="W66" i="55"/>
  <c r="X66" i="55"/>
  <c r="Y66" i="55"/>
  <c r="Z66" i="55"/>
  <c r="C68" i="55"/>
  <c r="D68" i="55"/>
  <c r="E68" i="55"/>
  <c r="F68" i="55"/>
  <c r="G68" i="55"/>
  <c r="H68" i="55"/>
  <c r="I68" i="55"/>
  <c r="J68" i="55"/>
  <c r="K68" i="55"/>
  <c r="L68" i="55"/>
  <c r="M68" i="55"/>
  <c r="N68" i="55"/>
  <c r="O68" i="55"/>
  <c r="P68" i="55"/>
  <c r="Q68" i="55"/>
  <c r="R68" i="55"/>
  <c r="S68" i="55"/>
  <c r="T68" i="55"/>
  <c r="U68" i="55"/>
  <c r="V68" i="55"/>
  <c r="W68" i="55"/>
  <c r="X68" i="55"/>
  <c r="Y68" i="55"/>
  <c r="Z68" i="55"/>
  <c r="C70" i="55"/>
  <c r="D70" i="55"/>
  <c r="E70" i="55"/>
  <c r="F70" i="55"/>
  <c r="G70" i="55"/>
  <c r="H70" i="55"/>
  <c r="I70" i="55"/>
  <c r="J70" i="55"/>
  <c r="K70" i="55"/>
  <c r="L70" i="55"/>
  <c r="M70" i="55"/>
  <c r="N70" i="55"/>
  <c r="O70" i="55"/>
  <c r="P70" i="55"/>
  <c r="Q70" i="55"/>
  <c r="R70" i="55"/>
  <c r="S70" i="55"/>
  <c r="T70" i="55"/>
  <c r="U70" i="55"/>
  <c r="V70" i="55"/>
  <c r="W70" i="55"/>
  <c r="X70" i="55"/>
  <c r="Y70" i="55"/>
  <c r="Z70" i="55"/>
  <c r="C71" i="55"/>
  <c r="D71" i="55"/>
  <c r="E71" i="55"/>
  <c r="F71" i="55"/>
  <c r="G71" i="55"/>
  <c r="H71" i="55"/>
  <c r="I71" i="55"/>
  <c r="J71" i="55"/>
  <c r="K71" i="55"/>
  <c r="L71" i="55"/>
  <c r="M71" i="55"/>
  <c r="N71" i="55"/>
  <c r="O71" i="55"/>
  <c r="P71" i="55"/>
  <c r="Q71" i="55"/>
  <c r="R71" i="55"/>
  <c r="S71" i="55"/>
  <c r="T71" i="55"/>
  <c r="U71" i="55"/>
  <c r="V71" i="55"/>
  <c r="W71" i="55"/>
  <c r="X71" i="55"/>
  <c r="Y71" i="55"/>
  <c r="Z71" i="55"/>
  <c r="C73" i="55"/>
  <c r="D73" i="55"/>
  <c r="E73" i="55"/>
  <c r="F73" i="55"/>
  <c r="G73" i="55"/>
  <c r="H73" i="55"/>
  <c r="I73" i="55"/>
  <c r="J73" i="55"/>
  <c r="K73" i="55"/>
  <c r="L73" i="55"/>
  <c r="M73" i="55"/>
  <c r="N73" i="55"/>
  <c r="O73" i="55"/>
  <c r="P73" i="55"/>
  <c r="Q73" i="55"/>
  <c r="R73" i="55"/>
  <c r="S73" i="55"/>
  <c r="T73" i="55"/>
  <c r="U73" i="55"/>
  <c r="V73" i="55"/>
  <c r="W73" i="55"/>
  <c r="Y73" i="55"/>
  <c r="Z73" i="55"/>
  <c r="AA71" i="55"/>
  <c r="AA70" i="55"/>
  <c r="AA68" i="55"/>
  <c r="AA66" i="55"/>
  <c r="AA64" i="55"/>
  <c r="AA62" i="55"/>
  <c r="C43" i="55"/>
  <c r="D43" i="55"/>
  <c r="E43" i="55"/>
  <c r="F43" i="55"/>
  <c r="G43" i="55"/>
  <c r="H43" i="55"/>
  <c r="I43" i="55"/>
  <c r="J43" i="55"/>
  <c r="K43" i="55"/>
  <c r="L43" i="55"/>
  <c r="M43" i="55"/>
  <c r="N43" i="55"/>
  <c r="O43" i="55"/>
  <c r="P43" i="55"/>
  <c r="Q43" i="55"/>
  <c r="R43" i="55"/>
  <c r="S43" i="55"/>
  <c r="T43" i="55"/>
  <c r="U43" i="55"/>
  <c r="V43" i="55"/>
  <c r="W43" i="55"/>
  <c r="X43" i="55"/>
  <c r="Y43" i="55"/>
  <c r="Z43" i="55"/>
  <c r="C44" i="55"/>
  <c r="D44" i="55"/>
  <c r="E44" i="55"/>
  <c r="F44" i="55"/>
  <c r="G44" i="55"/>
  <c r="H44" i="55"/>
  <c r="I44" i="55"/>
  <c r="J44" i="55"/>
  <c r="K44" i="55"/>
  <c r="L44" i="55"/>
  <c r="M44" i="55"/>
  <c r="N44" i="55"/>
  <c r="O44" i="55"/>
  <c r="P44" i="55"/>
  <c r="Q44" i="55"/>
  <c r="R44" i="55"/>
  <c r="S44" i="55"/>
  <c r="T44" i="55"/>
  <c r="U44" i="55"/>
  <c r="V44" i="55"/>
  <c r="W44" i="55"/>
  <c r="X44" i="55"/>
  <c r="Y44" i="55"/>
  <c r="Z44" i="55"/>
  <c r="C45" i="55"/>
  <c r="D45" i="55"/>
  <c r="E45" i="55"/>
  <c r="F45" i="55"/>
  <c r="G45" i="55"/>
  <c r="H45" i="55"/>
  <c r="I45" i="55"/>
  <c r="J45" i="55"/>
  <c r="K45" i="55"/>
  <c r="L45" i="55"/>
  <c r="M45" i="55"/>
  <c r="N45" i="55"/>
  <c r="O45" i="55"/>
  <c r="P45" i="55"/>
  <c r="Q45" i="55"/>
  <c r="R45" i="55"/>
  <c r="S45" i="55"/>
  <c r="T45" i="55"/>
  <c r="U45" i="55"/>
  <c r="V45" i="55"/>
  <c r="W45" i="55"/>
  <c r="X45" i="55"/>
  <c r="Y45" i="55"/>
  <c r="Z45" i="55"/>
  <c r="C46" i="55"/>
  <c r="D46" i="55"/>
  <c r="E46" i="55"/>
  <c r="F46" i="55"/>
  <c r="G46" i="55"/>
  <c r="H46" i="55"/>
  <c r="I46" i="55"/>
  <c r="J46" i="55"/>
  <c r="K46" i="55"/>
  <c r="L46" i="55"/>
  <c r="M46" i="55"/>
  <c r="N46" i="55"/>
  <c r="N47" i="55" s="1"/>
  <c r="O46" i="55"/>
  <c r="O47" i="55" s="1"/>
  <c r="P46" i="55"/>
  <c r="P47" i="55" s="1"/>
  <c r="Q46" i="55"/>
  <c r="Q47" i="55" s="1"/>
  <c r="R46" i="55"/>
  <c r="R47" i="55" s="1"/>
  <c r="S46" i="55"/>
  <c r="S47" i="55" s="1"/>
  <c r="T46" i="55"/>
  <c r="T47" i="55" s="1"/>
  <c r="U46" i="55"/>
  <c r="U47" i="55" s="1"/>
  <c r="V46" i="55"/>
  <c r="V47" i="55" s="1"/>
  <c r="W46" i="55"/>
  <c r="W47" i="55" s="1"/>
  <c r="X46" i="55"/>
  <c r="X47" i="55" s="1"/>
  <c r="Y46" i="55"/>
  <c r="Y47" i="55" s="1"/>
  <c r="Z46" i="55"/>
  <c r="Z47" i="55" s="1"/>
  <c r="C47" i="55"/>
  <c r="D47" i="55"/>
  <c r="E47" i="55"/>
  <c r="F47" i="55"/>
  <c r="G47" i="55"/>
  <c r="H47" i="55"/>
  <c r="I47" i="55"/>
  <c r="J47" i="55"/>
  <c r="K47" i="55"/>
  <c r="L47" i="55"/>
  <c r="M47" i="55"/>
  <c r="C48" i="55"/>
  <c r="D48" i="55"/>
  <c r="E48" i="55"/>
  <c r="F48" i="55"/>
  <c r="G48" i="55"/>
  <c r="H48" i="55"/>
  <c r="I48" i="55"/>
  <c r="J48" i="55"/>
  <c r="K48" i="55"/>
  <c r="L48" i="55"/>
  <c r="M48" i="55"/>
  <c r="N48" i="55"/>
  <c r="N49" i="55" s="1"/>
  <c r="O48" i="55"/>
  <c r="P48" i="55"/>
  <c r="Q48" i="55"/>
  <c r="R48" i="55"/>
  <c r="S48" i="55"/>
  <c r="T48" i="55"/>
  <c r="U48" i="55"/>
  <c r="V48" i="55"/>
  <c r="W48" i="55"/>
  <c r="X48" i="55"/>
  <c r="Y48" i="55"/>
  <c r="Z48" i="55"/>
  <c r="C50" i="55"/>
  <c r="D50" i="55"/>
  <c r="E50" i="55"/>
  <c r="F50" i="55"/>
  <c r="G50" i="55"/>
  <c r="H50" i="55"/>
  <c r="I50" i="55"/>
  <c r="J50" i="55"/>
  <c r="J51" i="55" s="1"/>
  <c r="K50" i="55"/>
  <c r="L50" i="55"/>
  <c r="M50" i="55"/>
  <c r="N50" i="55"/>
  <c r="O50" i="55"/>
  <c r="P50" i="55"/>
  <c r="Q50" i="55"/>
  <c r="R50" i="55"/>
  <c r="R51" i="55" s="1"/>
  <c r="S50" i="55"/>
  <c r="T50" i="55"/>
  <c r="U50" i="55"/>
  <c r="V50" i="55"/>
  <c r="V51" i="55" s="1"/>
  <c r="W50" i="55"/>
  <c r="X50" i="55"/>
  <c r="Y50" i="55"/>
  <c r="Z50" i="55"/>
  <c r="Z51" i="55" s="1"/>
  <c r="F51" i="55"/>
  <c r="N51" i="55"/>
  <c r="P51" i="55"/>
  <c r="C52" i="55"/>
  <c r="D52" i="55"/>
  <c r="E52" i="55"/>
  <c r="F52" i="55"/>
  <c r="G52" i="55"/>
  <c r="H52" i="55"/>
  <c r="I52" i="55"/>
  <c r="J52" i="55"/>
  <c r="K52" i="55"/>
  <c r="L52" i="55"/>
  <c r="M52" i="55"/>
  <c r="N52" i="55"/>
  <c r="O52" i="55"/>
  <c r="P52" i="55"/>
  <c r="Q52" i="55"/>
  <c r="R52" i="55"/>
  <c r="S52" i="55"/>
  <c r="T52" i="55"/>
  <c r="U52" i="55"/>
  <c r="V52" i="55"/>
  <c r="W52" i="55"/>
  <c r="X52" i="55"/>
  <c r="Y52" i="55"/>
  <c r="Z52" i="55"/>
  <c r="C53" i="55"/>
  <c r="D53" i="55"/>
  <c r="E53" i="55"/>
  <c r="F53" i="55"/>
  <c r="G53" i="55"/>
  <c r="H53" i="55"/>
  <c r="I53" i="55"/>
  <c r="J53" i="55"/>
  <c r="K53" i="55"/>
  <c r="L53" i="55"/>
  <c r="M53" i="55"/>
  <c r="N53" i="55"/>
  <c r="O53" i="55"/>
  <c r="P53" i="55"/>
  <c r="Q53" i="55"/>
  <c r="R53" i="55"/>
  <c r="R54" i="55" s="1"/>
  <c r="S53" i="55"/>
  <c r="T53" i="55"/>
  <c r="U53" i="55"/>
  <c r="V53" i="55"/>
  <c r="W53" i="55"/>
  <c r="X53" i="55"/>
  <c r="Y53" i="55"/>
  <c r="Z53" i="55"/>
  <c r="C55" i="55"/>
  <c r="D55" i="55"/>
  <c r="E55" i="55"/>
  <c r="F55" i="55"/>
  <c r="F56" i="55" s="1"/>
  <c r="G55" i="55"/>
  <c r="H55" i="55"/>
  <c r="I55" i="55"/>
  <c r="J55" i="55"/>
  <c r="J56" i="55" s="1"/>
  <c r="K55" i="55"/>
  <c r="L55" i="55"/>
  <c r="M55" i="55"/>
  <c r="N55" i="55"/>
  <c r="N56" i="55" s="1"/>
  <c r="O55" i="55"/>
  <c r="P55" i="55"/>
  <c r="Q55" i="55"/>
  <c r="R55" i="55"/>
  <c r="R56" i="55" s="1"/>
  <c r="S55" i="55"/>
  <c r="T55" i="55"/>
  <c r="U55" i="55"/>
  <c r="V55" i="55"/>
  <c r="V56" i="55" s="1"/>
  <c r="W55" i="55"/>
  <c r="X55" i="55"/>
  <c r="X56" i="55" s="1"/>
  <c r="Y55" i="55"/>
  <c r="Z55" i="55"/>
  <c r="Z56" i="55" s="1"/>
  <c r="AA53" i="55"/>
  <c r="AA52" i="55"/>
  <c r="AA50" i="55"/>
  <c r="AA48" i="55"/>
  <c r="AA46" i="55"/>
  <c r="AA44" i="55"/>
  <c r="AA43" i="55"/>
  <c r="C24" i="55"/>
  <c r="D24" i="55"/>
  <c r="E24" i="55"/>
  <c r="F24" i="55"/>
  <c r="G24" i="55"/>
  <c r="H24" i="55"/>
  <c r="I24" i="55"/>
  <c r="J24" i="55"/>
  <c r="K24" i="55"/>
  <c r="L24" i="55"/>
  <c r="M24" i="55"/>
  <c r="N24" i="55"/>
  <c r="O24" i="55"/>
  <c r="P24" i="55"/>
  <c r="Q24" i="55"/>
  <c r="R24" i="55"/>
  <c r="S24" i="55"/>
  <c r="T24" i="55"/>
  <c r="U24" i="55"/>
  <c r="V24" i="55"/>
  <c r="W24" i="55"/>
  <c r="X24" i="55"/>
  <c r="Y24" i="55"/>
  <c r="Z24" i="55"/>
  <c r="C25" i="55"/>
  <c r="D25" i="55"/>
  <c r="E25" i="55"/>
  <c r="F25" i="55"/>
  <c r="G25" i="55"/>
  <c r="H25" i="55"/>
  <c r="I25" i="55"/>
  <c r="J25" i="55"/>
  <c r="K25" i="55"/>
  <c r="L25" i="55"/>
  <c r="M25" i="55"/>
  <c r="N25" i="55"/>
  <c r="O25" i="55"/>
  <c r="P25" i="55"/>
  <c r="Q25" i="55"/>
  <c r="R25" i="55"/>
  <c r="S25" i="55"/>
  <c r="T25" i="55"/>
  <c r="U25" i="55"/>
  <c r="V25" i="55"/>
  <c r="W25" i="55"/>
  <c r="X25" i="55"/>
  <c r="Y25" i="55"/>
  <c r="Z25" i="55"/>
  <c r="C26" i="55"/>
  <c r="D26" i="55"/>
  <c r="E26" i="55"/>
  <c r="F26" i="55"/>
  <c r="G26" i="55"/>
  <c r="H26" i="55"/>
  <c r="I26" i="55"/>
  <c r="J26" i="55"/>
  <c r="K26" i="55"/>
  <c r="L26" i="55"/>
  <c r="M26" i="55"/>
  <c r="N26" i="55"/>
  <c r="O26" i="55"/>
  <c r="P26" i="55"/>
  <c r="Q26" i="55"/>
  <c r="R26" i="55"/>
  <c r="S26" i="55"/>
  <c r="T26" i="55"/>
  <c r="U26" i="55"/>
  <c r="V26" i="55"/>
  <c r="W26" i="55"/>
  <c r="X26" i="55"/>
  <c r="Y26" i="55"/>
  <c r="Z26" i="55"/>
  <c r="C27" i="55"/>
  <c r="D27" i="55"/>
  <c r="E27" i="55"/>
  <c r="F27" i="55"/>
  <c r="G27" i="55"/>
  <c r="H27" i="55"/>
  <c r="I27" i="55"/>
  <c r="J27" i="55"/>
  <c r="K27" i="55"/>
  <c r="L27" i="55"/>
  <c r="M27" i="55"/>
  <c r="N27" i="55"/>
  <c r="O27" i="55"/>
  <c r="P27" i="55"/>
  <c r="Q27" i="55"/>
  <c r="Q28" i="55" s="1"/>
  <c r="R27" i="55"/>
  <c r="R28" i="55" s="1"/>
  <c r="S27" i="55"/>
  <c r="S28" i="55" s="1"/>
  <c r="T27" i="55"/>
  <c r="T28" i="55" s="1"/>
  <c r="U27" i="55"/>
  <c r="U28" i="55" s="1"/>
  <c r="V27" i="55"/>
  <c r="V28" i="55" s="1"/>
  <c r="W27" i="55"/>
  <c r="W28" i="55" s="1"/>
  <c r="X27" i="55"/>
  <c r="X28" i="55" s="1"/>
  <c r="Y27" i="55"/>
  <c r="Y28" i="55" s="1"/>
  <c r="Z27" i="55"/>
  <c r="Z28" i="55" s="1"/>
  <c r="C28" i="55"/>
  <c r="D28" i="55"/>
  <c r="E28" i="55"/>
  <c r="F28" i="55"/>
  <c r="G28" i="55"/>
  <c r="H28" i="55"/>
  <c r="I28" i="55"/>
  <c r="J28" i="55"/>
  <c r="K28" i="55"/>
  <c r="L28" i="55"/>
  <c r="M28" i="55"/>
  <c r="N28" i="55"/>
  <c r="O28" i="55"/>
  <c r="P28" i="55"/>
  <c r="C29" i="55"/>
  <c r="D29" i="55"/>
  <c r="E29" i="55"/>
  <c r="F29" i="55"/>
  <c r="G29" i="55"/>
  <c r="H29" i="55"/>
  <c r="I29" i="55"/>
  <c r="J29" i="55"/>
  <c r="K29" i="55"/>
  <c r="L29" i="55"/>
  <c r="M29" i="55"/>
  <c r="N29" i="55"/>
  <c r="O29" i="55"/>
  <c r="P29" i="55"/>
  <c r="Q29" i="55"/>
  <c r="R29" i="55"/>
  <c r="S29" i="55"/>
  <c r="T29" i="55"/>
  <c r="U29" i="55"/>
  <c r="V29" i="55"/>
  <c r="W29" i="55"/>
  <c r="X29" i="55"/>
  <c r="Y29" i="55"/>
  <c r="Z29" i="55"/>
  <c r="C31" i="55"/>
  <c r="D31" i="55"/>
  <c r="E31" i="55"/>
  <c r="F31" i="55"/>
  <c r="G31" i="55"/>
  <c r="H31" i="55"/>
  <c r="I31" i="55"/>
  <c r="J31" i="55"/>
  <c r="K31" i="55"/>
  <c r="L31" i="55"/>
  <c r="M31" i="55"/>
  <c r="N31" i="55"/>
  <c r="O31" i="55"/>
  <c r="P31" i="55"/>
  <c r="Q31" i="55"/>
  <c r="R31" i="55"/>
  <c r="S31" i="55"/>
  <c r="T31" i="55"/>
  <c r="U31" i="55"/>
  <c r="V31" i="55"/>
  <c r="W31" i="55"/>
  <c r="X31" i="55"/>
  <c r="Y31" i="55"/>
  <c r="Z31" i="55"/>
  <c r="U32" i="55"/>
  <c r="C33" i="55"/>
  <c r="D33" i="55"/>
  <c r="E33" i="55"/>
  <c r="F33" i="55"/>
  <c r="G33" i="55"/>
  <c r="H33" i="55"/>
  <c r="I33" i="55"/>
  <c r="J33" i="55"/>
  <c r="K33" i="55"/>
  <c r="L33" i="55"/>
  <c r="M33" i="55"/>
  <c r="N33" i="55"/>
  <c r="O33" i="55"/>
  <c r="P33" i="55"/>
  <c r="Q33" i="55"/>
  <c r="R33" i="55"/>
  <c r="S33" i="55"/>
  <c r="T33" i="55"/>
  <c r="U33" i="55"/>
  <c r="V33" i="55"/>
  <c r="W33" i="55"/>
  <c r="Y33" i="55"/>
  <c r="Z33" i="55"/>
  <c r="C34" i="55"/>
  <c r="C35" i="55" s="1"/>
  <c r="D34" i="55"/>
  <c r="E34" i="55"/>
  <c r="F34" i="55"/>
  <c r="F35" i="55" s="1"/>
  <c r="G34" i="55"/>
  <c r="G35" i="55" s="1"/>
  <c r="H34" i="55"/>
  <c r="I34" i="55"/>
  <c r="J34" i="55"/>
  <c r="J35" i="55" s="1"/>
  <c r="K34" i="55"/>
  <c r="K35" i="55" s="1"/>
  <c r="L34" i="55"/>
  <c r="M34" i="55"/>
  <c r="N34" i="55"/>
  <c r="N35" i="55" s="1"/>
  <c r="O34" i="55"/>
  <c r="O35" i="55" s="1"/>
  <c r="P34" i="55"/>
  <c r="Q34" i="55"/>
  <c r="R34" i="55"/>
  <c r="R35" i="55" s="1"/>
  <c r="S34" i="55"/>
  <c r="S35" i="55" s="1"/>
  <c r="T34" i="55"/>
  <c r="U34" i="55"/>
  <c r="V34" i="55"/>
  <c r="V35" i="55" s="1"/>
  <c r="W34" i="55"/>
  <c r="W35" i="55" s="1"/>
  <c r="Y34" i="55"/>
  <c r="Z34" i="55"/>
  <c r="Z35" i="55" s="1"/>
  <c r="C36" i="55"/>
  <c r="C37" i="55" s="1"/>
  <c r="D36" i="55"/>
  <c r="D37" i="55" s="1"/>
  <c r="E36" i="55"/>
  <c r="F36" i="55"/>
  <c r="F37" i="55" s="1"/>
  <c r="G36" i="55"/>
  <c r="G37" i="55" s="1"/>
  <c r="H36" i="55"/>
  <c r="H37" i="55" s="1"/>
  <c r="I36" i="55"/>
  <c r="J36" i="55"/>
  <c r="J37" i="55" s="1"/>
  <c r="K36" i="55"/>
  <c r="K37" i="55" s="1"/>
  <c r="L36" i="55"/>
  <c r="L37" i="55" s="1"/>
  <c r="M36" i="55"/>
  <c r="N36" i="55"/>
  <c r="N37" i="55" s="1"/>
  <c r="O36" i="55"/>
  <c r="O37" i="55" s="1"/>
  <c r="P36" i="55"/>
  <c r="P37" i="55" s="1"/>
  <c r="Q36" i="55"/>
  <c r="R36" i="55"/>
  <c r="R37" i="55" s="1"/>
  <c r="S36" i="55"/>
  <c r="S37" i="55" s="1"/>
  <c r="T36" i="55"/>
  <c r="T37" i="55" s="1"/>
  <c r="U36" i="55"/>
  <c r="V36" i="55"/>
  <c r="V37" i="55" s="1"/>
  <c r="W36" i="55"/>
  <c r="W37" i="55" s="1"/>
  <c r="Y36" i="55"/>
  <c r="Y37" i="55" s="1"/>
  <c r="Z36" i="55"/>
  <c r="Z37" i="55" s="1"/>
  <c r="C38" i="55"/>
  <c r="D38" i="55"/>
  <c r="E38" i="55"/>
  <c r="F38" i="55"/>
  <c r="G38" i="55"/>
  <c r="H38" i="55"/>
  <c r="I38" i="55"/>
  <c r="J38" i="55"/>
  <c r="K38" i="55"/>
  <c r="L38" i="55"/>
  <c r="M38" i="55"/>
  <c r="N38" i="55"/>
  <c r="O38" i="55"/>
  <c r="P38" i="55"/>
  <c r="Q38" i="55"/>
  <c r="R38" i="55"/>
  <c r="S38" i="55"/>
  <c r="T38" i="55"/>
  <c r="U38" i="55"/>
  <c r="V38" i="55"/>
  <c r="W38" i="55"/>
  <c r="Y38" i="55"/>
  <c r="Z38" i="55"/>
  <c r="AA31" i="55"/>
  <c r="AA29" i="55"/>
  <c r="AA27" i="55"/>
  <c r="AA25" i="55"/>
  <c r="AA24" i="55"/>
  <c r="AA6" i="55"/>
  <c r="AA7" i="55"/>
  <c r="AA9" i="55"/>
  <c r="AA11" i="55"/>
  <c r="AA13" i="55"/>
  <c r="AA15" i="55"/>
  <c r="AA16" i="55"/>
  <c r="AA18" i="55"/>
  <c r="C6" i="55"/>
  <c r="D6" i="55"/>
  <c r="E6" i="55"/>
  <c r="F6" i="55"/>
  <c r="G6" i="55"/>
  <c r="H6" i="55"/>
  <c r="I6" i="55"/>
  <c r="J6" i="55"/>
  <c r="K6" i="55"/>
  <c r="L6" i="55"/>
  <c r="M6" i="55"/>
  <c r="N6" i="55"/>
  <c r="O6" i="55"/>
  <c r="P6" i="55"/>
  <c r="Q6" i="55"/>
  <c r="R6" i="55"/>
  <c r="S6" i="55"/>
  <c r="T6" i="55"/>
  <c r="U6" i="55"/>
  <c r="V6" i="55"/>
  <c r="W6" i="55"/>
  <c r="X6" i="55"/>
  <c r="Y6" i="55"/>
  <c r="Z6" i="55"/>
  <c r="C7" i="55"/>
  <c r="D7" i="55"/>
  <c r="E7" i="55"/>
  <c r="F7" i="55"/>
  <c r="G7" i="55"/>
  <c r="H7" i="55"/>
  <c r="I7" i="55"/>
  <c r="J7" i="55"/>
  <c r="K7" i="55"/>
  <c r="L7" i="55"/>
  <c r="M7" i="55"/>
  <c r="N7" i="55"/>
  <c r="O7" i="55"/>
  <c r="P7" i="55"/>
  <c r="Q7" i="55"/>
  <c r="R7" i="55"/>
  <c r="S7" i="55"/>
  <c r="T7" i="55"/>
  <c r="U7" i="55"/>
  <c r="V7" i="55"/>
  <c r="W7" i="55"/>
  <c r="X7" i="55"/>
  <c r="Y7" i="55"/>
  <c r="Y8" i="55" s="1"/>
  <c r="Z7" i="55"/>
  <c r="Z8" i="55" s="1"/>
  <c r="C8" i="55"/>
  <c r="D8" i="55"/>
  <c r="E8" i="55"/>
  <c r="F8" i="55"/>
  <c r="G8" i="55"/>
  <c r="H8" i="55"/>
  <c r="I8" i="55"/>
  <c r="J8" i="55"/>
  <c r="K8" i="55"/>
  <c r="L8" i="55"/>
  <c r="M8" i="55"/>
  <c r="N8" i="55"/>
  <c r="O8" i="55"/>
  <c r="P8" i="55"/>
  <c r="Q8" i="55"/>
  <c r="R8" i="55"/>
  <c r="S8" i="55"/>
  <c r="T8" i="55"/>
  <c r="U8" i="55"/>
  <c r="V8" i="55"/>
  <c r="W8" i="55"/>
  <c r="X8" i="55"/>
  <c r="C9" i="55"/>
  <c r="D9" i="55"/>
  <c r="E9" i="55"/>
  <c r="F9" i="55"/>
  <c r="G9" i="55"/>
  <c r="G10" i="55" s="1"/>
  <c r="H9" i="55"/>
  <c r="I9" i="55"/>
  <c r="J9" i="55"/>
  <c r="J10" i="55" s="1"/>
  <c r="K9" i="55"/>
  <c r="K10" i="55" s="1"/>
  <c r="L9" i="55"/>
  <c r="M9" i="55"/>
  <c r="N9" i="55"/>
  <c r="N10" i="55" s="1"/>
  <c r="O9" i="55"/>
  <c r="O10" i="55" s="1"/>
  <c r="P9" i="55"/>
  <c r="Q9" i="55"/>
  <c r="R9" i="55"/>
  <c r="S9" i="55"/>
  <c r="T9" i="55"/>
  <c r="U9" i="55"/>
  <c r="V9" i="55"/>
  <c r="W9" i="55"/>
  <c r="W10" i="55" s="1"/>
  <c r="X9" i="55"/>
  <c r="Y9" i="55"/>
  <c r="Z9" i="55"/>
  <c r="Z10" i="55" s="1"/>
  <c r="D10" i="55"/>
  <c r="T10" i="55"/>
  <c r="C11" i="55"/>
  <c r="D11" i="55"/>
  <c r="E11" i="55"/>
  <c r="F11" i="55"/>
  <c r="F12" i="55" s="1"/>
  <c r="G11" i="55"/>
  <c r="H11" i="55"/>
  <c r="I11" i="55"/>
  <c r="J11" i="55"/>
  <c r="J12" i="55" s="1"/>
  <c r="K11" i="55"/>
  <c r="L11" i="55"/>
  <c r="M11" i="55"/>
  <c r="N11" i="55"/>
  <c r="N12" i="55" s="1"/>
  <c r="O11" i="55"/>
  <c r="O12" i="55" s="1"/>
  <c r="P11" i="55"/>
  <c r="P12" i="55" s="1"/>
  <c r="Q11" i="55"/>
  <c r="R11" i="55"/>
  <c r="S11" i="55"/>
  <c r="T11" i="55"/>
  <c r="U11" i="55"/>
  <c r="V11" i="55"/>
  <c r="V12" i="55" s="1"/>
  <c r="W11" i="55"/>
  <c r="X11" i="55"/>
  <c r="Y11" i="55"/>
  <c r="Z11" i="55"/>
  <c r="Z12" i="55" s="1"/>
  <c r="G12" i="55"/>
  <c r="H12" i="55"/>
  <c r="L12" i="55"/>
  <c r="R12" i="55"/>
  <c r="W12" i="55"/>
  <c r="X12" i="55"/>
  <c r="C13" i="55"/>
  <c r="D13" i="55"/>
  <c r="D14" i="55" s="1"/>
  <c r="E13" i="55"/>
  <c r="F13" i="55"/>
  <c r="G13" i="55"/>
  <c r="H13" i="55"/>
  <c r="I13" i="55"/>
  <c r="J13" i="55"/>
  <c r="J14" i="55" s="1"/>
  <c r="K13" i="55"/>
  <c r="L13" i="55"/>
  <c r="M13" i="55"/>
  <c r="N13" i="55"/>
  <c r="O13" i="55"/>
  <c r="P13" i="55"/>
  <c r="Q13" i="55"/>
  <c r="R13" i="55"/>
  <c r="S13" i="55"/>
  <c r="T13" i="55"/>
  <c r="U13" i="55"/>
  <c r="V13" i="55"/>
  <c r="W13" i="55"/>
  <c r="X13" i="55"/>
  <c r="Y13" i="55"/>
  <c r="Z13" i="55"/>
  <c r="C15" i="55"/>
  <c r="D15" i="55"/>
  <c r="E15" i="55"/>
  <c r="F15" i="55"/>
  <c r="G15" i="55"/>
  <c r="H15" i="55"/>
  <c r="I15" i="55"/>
  <c r="J15" i="55"/>
  <c r="K15" i="55"/>
  <c r="L15" i="55"/>
  <c r="M15" i="55"/>
  <c r="N15" i="55"/>
  <c r="O15" i="55"/>
  <c r="P15" i="55"/>
  <c r="Q15" i="55"/>
  <c r="R15" i="55"/>
  <c r="S15" i="55"/>
  <c r="T15" i="55"/>
  <c r="U15" i="55"/>
  <c r="V15" i="55"/>
  <c r="W15" i="55"/>
  <c r="X15" i="55"/>
  <c r="Y15" i="55"/>
  <c r="Z15" i="55"/>
  <c r="C16" i="55"/>
  <c r="D16" i="55"/>
  <c r="E16" i="55"/>
  <c r="F16" i="55"/>
  <c r="G16" i="55"/>
  <c r="H16" i="55"/>
  <c r="I16" i="55"/>
  <c r="J16" i="55"/>
  <c r="K16" i="55"/>
  <c r="L16" i="55"/>
  <c r="M16" i="55"/>
  <c r="N16" i="55"/>
  <c r="O16" i="55"/>
  <c r="P16" i="55"/>
  <c r="Q16" i="55"/>
  <c r="R16" i="55"/>
  <c r="S16" i="55"/>
  <c r="T16" i="55"/>
  <c r="U16" i="55"/>
  <c r="V16" i="55"/>
  <c r="W16" i="55"/>
  <c r="X16" i="55"/>
  <c r="Y16" i="55"/>
  <c r="Z16" i="55"/>
  <c r="C18" i="55"/>
  <c r="D18" i="55"/>
  <c r="E18" i="55"/>
  <c r="F18" i="55"/>
  <c r="G18" i="55"/>
  <c r="H18" i="55"/>
  <c r="I18" i="55"/>
  <c r="J18" i="55"/>
  <c r="K18" i="55"/>
  <c r="L18" i="55"/>
  <c r="M18" i="55"/>
  <c r="N18" i="55"/>
  <c r="O18" i="55"/>
  <c r="P18" i="55"/>
  <c r="Q18" i="55"/>
  <c r="R18" i="55"/>
  <c r="S18" i="55"/>
  <c r="T18" i="55"/>
  <c r="U18" i="55"/>
  <c r="V18" i="55"/>
  <c r="W18" i="55"/>
  <c r="X18" i="55"/>
  <c r="Y18" i="55"/>
  <c r="Z18" i="55"/>
  <c r="C5" i="17"/>
  <c r="C80" i="55" s="1"/>
  <c r="D5" i="17"/>
  <c r="D80" i="55" s="1"/>
  <c r="E5" i="17"/>
  <c r="E80" i="55" s="1"/>
  <c r="F5" i="17"/>
  <c r="G5" i="17"/>
  <c r="G80" i="55" s="1"/>
  <c r="H5" i="17"/>
  <c r="H80" i="55" s="1"/>
  <c r="I5" i="17"/>
  <c r="I80" i="55" s="1"/>
  <c r="J5" i="17"/>
  <c r="J80" i="55" s="1"/>
  <c r="K5" i="17"/>
  <c r="K80" i="55" s="1"/>
  <c r="L5" i="17"/>
  <c r="M5" i="17"/>
  <c r="M80" i="55" s="1"/>
  <c r="N5" i="17"/>
  <c r="N80" i="55" s="1"/>
  <c r="O5" i="17"/>
  <c r="O80" i="55" s="1"/>
  <c r="P5" i="17"/>
  <c r="P80" i="55" s="1"/>
  <c r="Q5" i="17"/>
  <c r="Q80" i="55" s="1"/>
  <c r="R5" i="17"/>
  <c r="R80" i="55" s="1"/>
  <c r="S5" i="17"/>
  <c r="S80" i="55" s="1"/>
  <c r="T5" i="17"/>
  <c r="T80" i="55" s="1"/>
  <c r="U5" i="17"/>
  <c r="U80" i="55" s="1"/>
  <c r="V5" i="17"/>
  <c r="W5" i="17"/>
  <c r="X5" i="17"/>
  <c r="C6" i="17"/>
  <c r="D6" i="17"/>
  <c r="D82" i="55" s="1"/>
  <c r="E6" i="17"/>
  <c r="E82" i="55" s="1"/>
  <c r="F6" i="17"/>
  <c r="F7" i="17" s="1"/>
  <c r="G6" i="17"/>
  <c r="G82" i="55" s="1"/>
  <c r="H6" i="17"/>
  <c r="H82" i="55" s="1"/>
  <c r="I6" i="17"/>
  <c r="J6" i="17"/>
  <c r="J7" i="17" s="1"/>
  <c r="K6" i="17"/>
  <c r="K82" i="55" s="1"/>
  <c r="L6" i="17"/>
  <c r="M6" i="17"/>
  <c r="N6" i="17"/>
  <c r="O6" i="17"/>
  <c r="O82" i="55" s="1"/>
  <c r="P6" i="17"/>
  <c r="P82" i="55" s="1"/>
  <c r="Q6" i="17"/>
  <c r="R6" i="17"/>
  <c r="R7" i="17" s="1"/>
  <c r="S6" i="17"/>
  <c r="S82" i="55" s="1"/>
  <c r="T6" i="17"/>
  <c r="T82" i="55" s="1"/>
  <c r="U6" i="17"/>
  <c r="V6" i="17"/>
  <c r="W6" i="17"/>
  <c r="W82" i="55" s="1"/>
  <c r="X6" i="17"/>
  <c r="C8" i="17"/>
  <c r="C84" i="55" s="1"/>
  <c r="D8" i="17"/>
  <c r="D84" i="55" s="1"/>
  <c r="E8" i="17"/>
  <c r="E84" i="55" s="1"/>
  <c r="F8" i="17"/>
  <c r="F84" i="55" s="1"/>
  <c r="G8" i="17"/>
  <c r="G84" i="55" s="1"/>
  <c r="H8" i="17"/>
  <c r="H84" i="55" s="1"/>
  <c r="I8" i="17"/>
  <c r="I84" i="55" s="1"/>
  <c r="J8" i="17"/>
  <c r="J84" i="55" s="1"/>
  <c r="J85" i="55" s="1"/>
  <c r="K8" i="17"/>
  <c r="K84" i="55" s="1"/>
  <c r="L8" i="17"/>
  <c r="L84" i="55" s="1"/>
  <c r="M8" i="17"/>
  <c r="M84" i="55" s="1"/>
  <c r="N8" i="17"/>
  <c r="N84" i="55" s="1"/>
  <c r="O8" i="17"/>
  <c r="O84" i="55" s="1"/>
  <c r="P8" i="17"/>
  <c r="P84" i="55" s="1"/>
  <c r="Q8" i="17"/>
  <c r="Q84" i="55" s="1"/>
  <c r="R8" i="17"/>
  <c r="R84" i="55" s="1"/>
  <c r="S8" i="17"/>
  <c r="S84" i="55" s="1"/>
  <c r="T8" i="17"/>
  <c r="T84" i="55" s="1"/>
  <c r="U8" i="17"/>
  <c r="U84" i="55" s="1"/>
  <c r="V8" i="17"/>
  <c r="V84" i="55" s="1"/>
  <c r="W8" i="17"/>
  <c r="W84" i="55" s="1"/>
  <c r="X8" i="17"/>
  <c r="X84" i="55" s="1"/>
  <c r="C9" i="17"/>
  <c r="D9" i="17"/>
  <c r="E9" i="17"/>
  <c r="E86" i="55" s="1"/>
  <c r="F9" i="17"/>
  <c r="F86" i="55" s="1"/>
  <c r="G9" i="17"/>
  <c r="H9" i="17"/>
  <c r="I9" i="17"/>
  <c r="I86" i="55" s="1"/>
  <c r="J9" i="17"/>
  <c r="J86" i="55" s="1"/>
  <c r="K9" i="17"/>
  <c r="L9" i="17"/>
  <c r="M9" i="17"/>
  <c r="M10" i="17" s="1"/>
  <c r="N9" i="17"/>
  <c r="N86" i="55" s="1"/>
  <c r="O9" i="17"/>
  <c r="P9" i="17"/>
  <c r="Q9" i="17"/>
  <c r="Q86" i="55" s="1"/>
  <c r="R9" i="17"/>
  <c r="R86" i="55" s="1"/>
  <c r="S9" i="17"/>
  <c r="S86" i="55" s="1"/>
  <c r="T9" i="17"/>
  <c r="U9" i="17"/>
  <c r="U86" i="55" s="1"/>
  <c r="V9" i="17"/>
  <c r="W9" i="17"/>
  <c r="X9" i="17"/>
  <c r="E10" i="17"/>
  <c r="F10" i="17"/>
  <c r="C11" i="17"/>
  <c r="C88" i="55" s="1"/>
  <c r="D11" i="17"/>
  <c r="D88" i="55" s="1"/>
  <c r="E11" i="17"/>
  <c r="E88" i="55" s="1"/>
  <c r="F11" i="17"/>
  <c r="F88" i="55" s="1"/>
  <c r="G11" i="17"/>
  <c r="G88" i="55" s="1"/>
  <c r="H11" i="17"/>
  <c r="H88" i="55" s="1"/>
  <c r="I11" i="17"/>
  <c r="I88" i="55" s="1"/>
  <c r="J11" i="17"/>
  <c r="J88" i="55" s="1"/>
  <c r="K11" i="17"/>
  <c r="K88" i="55" s="1"/>
  <c r="L11" i="17"/>
  <c r="L88" i="55" s="1"/>
  <c r="M11" i="17"/>
  <c r="M88" i="55" s="1"/>
  <c r="N11" i="17"/>
  <c r="N88" i="55" s="1"/>
  <c r="O11" i="17"/>
  <c r="O88" i="55" s="1"/>
  <c r="P11" i="17"/>
  <c r="P88" i="55" s="1"/>
  <c r="Q11" i="17"/>
  <c r="Q88" i="55" s="1"/>
  <c r="R11" i="17"/>
  <c r="R88" i="55" s="1"/>
  <c r="S11" i="17"/>
  <c r="S88" i="55" s="1"/>
  <c r="T11" i="17"/>
  <c r="T88" i="55" s="1"/>
  <c r="U11" i="17"/>
  <c r="U88" i="55" s="1"/>
  <c r="V11" i="17"/>
  <c r="V88" i="55" s="1"/>
  <c r="W11" i="17"/>
  <c r="W88" i="55" s="1"/>
  <c r="X11" i="17"/>
  <c r="X88" i="55" s="1"/>
  <c r="C12" i="17"/>
  <c r="C89" i="55" s="1"/>
  <c r="C111" i="55" s="1"/>
  <c r="D12" i="17"/>
  <c r="D89" i="55" s="1"/>
  <c r="D111" i="55" s="1"/>
  <c r="E12" i="17"/>
  <c r="F12" i="17"/>
  <c r="G12" i="17"/>
  <c r="G89" i="55" s="1"/>
  <c r="G111" i="55" s="1"/>
  <c r="H12" i="17"/>
  <c r="H89" i="55" s="1"/>
  <c r="H111" i="55" s="1"/>
  <c r="I12" i="17"/>
  <c r="J12" i="17"/>
  <c r="J13" i="17" s="1"/>
  <c r="K12" i="17"/>
  <c r="L12" i="17"/>
  <c r="L89" i="55" s="1"/>
  <c r="L111" i="55" s="1"/>
  <c r="M12" i="17"/>
  <c r="N12" i="17"/>
  <c r="O12" i="17"/>
  <c r="O89" i="55" s="1"/>
  <c r="O111" i="55" s="1"/>
  <c r="P12" i="17"/>
  <c r="P89" i="55" s="1"/>
  <c r="P111" i="55" s="1"/>
  <c r="Q12" i="17"/>
  <c r="R12" i="17"/>
  <c r="R13" i="17" s="1"/>
  <c r="S12" i="17"/>
  <c r="S89" i="55" s="1"/>
  <c r="S111" i="55" s="1"/>
  <c r="T12" i="17"/>
  <c r="T89" i="55" s="1"/>
  <c r="T111" i="55" s="1"/>
  <c r="U12" i="17"/>
  <c r="V12" i="17"/>
  <c r="W12" i="17"/>
  <c r="W89" i="55" s="1"/>
  <c r="W111" i="55" s="1"/>
  <c r="X12" i="17"/>
  <c r="X89" i="55" s="1"/>
  <c r="X111" i="55" s="1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C28" i="17"/>
  <c r="D28" i="17"/>
  <c r="E28" i="17"/>
  <c r="E91" i="55" s="1"/>
  <c r="E112" i="55" s="1"/>
  <c r="F28" i="17"/>
  <c r="F91" i="55" s="1"/>
  <c r="F112" i="55" s="1"/>
  <c r="G28" i="17"/>
  <c r="H28" i="17"/>
  <c r="I28" i="17"/>
  <c r="I91" i="55" s="1"/>
  <c r="I112" i="55" s="1"/>
  <c r="J28" i="17"/>
  <c r="K28" i="17"/>
  <c r="L28" i="17"/>
  <c r="M28" i="17"/>
  <c r="M91" i="55" s="1"/>
  <c r="M112" i="55" s="1"/>
  <c r="N28" i="17"/>
  <c r="N91" i="55" s="1"/>
  <c r="N112" i="55" s="1"/>
  <c r="O28" i="17"/>
  <c r="P28" i="17"/>
  <c r="Q28" i="17"/>
  <c r="Q91" i="55" s="1"/>
  <c r="Q112" i="55" s="1"/>
  <c r="R28" i="17"/>
  <c r="S28" i="17"/>
  <c r="T28" i="17"/>
  <c r="U28" i="17"/>
  <c r="U91" i="55" s="1"/>
  <c r="U112" i="55" s="1"/>
  <c r="V28" i="17"/>
  <c r="V91" i="55" s="1"/>
  <c r="V112" i="55" s="1"/>
  <c r="W28" i="17"/>
  <c r="X28" i="17"/>
  <c r="Q29" i="17"/>
  <c r="Y28" i="17"/>
  <c r="Y91" i="55" s="1"/>
  <c r="Y112" i="55" s="1"/>
  <c r="Y14" i="17"/>
  <c r="Z19" i="17"/>
  <c r="Z20" i="17" s="1"/>
  <c r="Y26" i="17"/>
  <c r="Y21" i="17"/>
  <c r="Y18" i="17"/>
  <c r="Y17" i="17"/>
  <c r="Y16" i="17"/>
  <c r="Y15" i="17"/>
  <c r="Y12" i="17"/>
  <c r="Y11" i="17"/>
  <c r="Y88" i="55" s="1"/>
  <c r="Y9" i="17"/>
  <c r="Y86" i="55" s="1"/>
  <c r="Y8" i="17"/>
  <c r="Y84" i="55" s="1"/>
  <c r="Y6" i="17"/>
  <c r="Y5" i="17"/>
  <c r="Y80" i="55" s="1"/>
  <c r="Y81" i="55" s="1"/>
  <c r="V3" i="17"/>
  <c r="W3" i="17"/>
  <c r="X3" i="17"/>
  <c r="Y3" i="17"/>
  <c r="Z3" i="17"/>
  <c r="AA3" i="17"/>
  <c r="AB3" i="17"/>
  <c r="AC3" i="17"/>
  <c r="AD3" i="17"/>
  <c r="AE3" i="17"/>
  <c r="AG3" i="17"/>
  <c r="AH3" i="17"/>
  <c r="AI3" i="17"/>
  <c r="AJ3" i="17"/>
  <c r="AK3" i="17"/>
  <c r="Q3" i="17"/>
  <c r="R3" i="17"/>
  <c r="S3" i="17"/>
  <c r="T3" i="17"/>
  <c r="U3" i="17"/>
  <c r="D3" i="17"/>
  <c r="E3" i="17"/>
  <c r="F3" i="17"/>
  <c r="G3" i="17"/>
  <c r="H3" i="17"/>
  <c r="I3" i="17"/>
  <c r="J3" i="17"/>
  <c r="K3" i="17"/>
  <c r="L3" i="17"/>
  <c r="M3" i="17"/>
  <c r="N3" i="17"/>
  <c r="O3" i="17"/>
  <c r="P3" i="17"/>
  <c r="C3" i="17"/>
  <c r="AA35" i="55" l="1"/>
  <c r="AA37" i="55"/>
  <c r="T12" i="55"/>
  <c r="D12" i="55"/>
  <c r="X37" i="55"/>
  <c r="X35" i="55"/>
  <c r="H51" i="55"/>
  <c r="X14" i="55"/>
  <c r="T14" i="55"/>
  <c r="P14" i="55"/>
  <c r="L14" i="55"/>
  <c r="H14" i="55"/>
  <c r="S12" i="55"/>
  <c r="K12" i="55"/>
  <c r="C12" i="55"/>
  <c r="U35" i="55"/>
  <c r="Q35" i="55"/>
  <c r="M35" i="55"/>
  <c r="I35" i="55"/>
  <c r="E35" i="55"/>
  <c r="M32" i="55"/>
  <c r="E32" i="55"/>
  <c r="U30" i="55"/>
  <c r="M30" i="55"/>
  <c r="E30" i="55"/>
  <c r="X54" i="55"/>
  <c r="T54" i="55"/>
  <c r="P54" i="55"/>
  <c r="L54" i="55"/>
  <c r="H54" i="55"/>
  <c r="D54" i="55"/>
  <c r="X49" i="55"/>
  <c r="T49" i="55"/>
  <c r="P49" i="55"/>
  <c r="L49" i="55"/>
  <c r="H49" i="55"/>
  <c r="D49" i="55"/>
  <c r="K14" i="55"/>
  <c r="G14" i="55"/>
  <c r="X10" i="55"/>
  <c r="P10" i="55"/>
  <c r="L10" i="55"/>
  <c r="H10" i="55"/>
  <c r="V10" i="55"/>
  <c r="R10" i="55"/>
  <c r="F10" i="55"/>
  <c r="U37" i="55"/>
  <c r="Q37" i="55"/>
  <c r="M37" i="55"/>
  <c r="I37" i="55"/>
  <c r="E37" i="55"/>
  <c r="Y35" i="55"/>
  <c r="T35" i="55"/>
  <c r="P35" i="55"/>
  <c r="L35" i="55"/>
  <c r="H35" i="55"/>
  <c r="D35" i="55"/>
  <c r="W14" i="55"/>
  <c r="S10" i="55"/>
  <c r="Z14" i="55"/>
  <c r="V14" i="55"/>
  <c r="R14" i="55"/>
  <c r="N14" i="55"/>
  <c r="U10" i="55"/>
  <c r="Q10" i="55"/>
  <c r="M10" i="55"/>
  <c r="I10" i="55"/>
  <c r="E10" i="55"/>
  <c r="X30" i="55"/>
  <c r="T30" i="55"/>
  <c r="P30" i="55"/>
  <c r="L30" i="55"/>
  <c r="H30" i="55"/>
  <c r="D30" i="55"/>
  <c r="T56" i="55"/>
  <c r="P56" i="55"/>
  <c r="L56" i="55"/>
  <c r="D56" i="55"/>
  <c r="Z54" i="55"/>
  <c r="V54" i="55"/>
  <c r="N54" i="55"/>
  <c r="J54" i="55"/>
  <c r="F54" i="55"/>
  <c r="Z49" i="55"/>
  <c r="V49" i="55"/>
  <c r="R49" i="55"/>
  <c r="J49" i="55"/>
  <c r="F49" i="55"/>
  <c r="C14" i="55"/>
  <c r="C10" i="55"/>
  <c r="F14" i="55"/>
  <c r="H56" i="55"/>
  <c r="X51" i="55"/>
  <c r="T51" i="55"/>
  <c r="L51" i="55"/>
  <c r="D51" i="55"/>
  <c r="U87" i="55"/>
  <c r="E87" i="55"/>
  <c r="I14" i="55"/>
  <c r="E14" i="55"/>
  <c r="Q14" i="55"/>
  <c r="Y12" i="55"/>
  <c r="U12" i="55"/>
  <c r="Q12" i="55"/>
  <c r="M12" i="55"/>
  <c r="I12" i="55"/>
  <c r="E12" i="55"/>
  <c r="Y10" i="55"/>
  <c r="X32" i="55"/>
  <c r="T32" i="55"/>
  <c r="P32" i="55"/>
  <c r="L32" i="55"/>
  <c r="H32" i="55"/>
  <c r="D32" i="55"/>
  <c r="W30" i="55"/>
  <c r="S30" i="55"/>
  <c r="O30" i="55"/>
  <c r="K30" i="55"/>
  <c r="G30" i="55"/>
  <c r="C30" i="55"/>
  <c r="Y30" i="55"/>
  <c r="Q30" i="55"/>
  <c r="I30" i="55"/>
  <c r="Y32" i="55"/>
  <c r="Q32" i="55"/>
  <c r="I32" i="55"/>
  <c r="N87" i="55"/>
  <c r="J87" i="55"/>
  <c r="X19" i="55"/>
  <c r="T19" i="55"/>
  <c r="P19" i="55"/>
  <c r="L19" i="55"/>
  <c r="H19" i="55"/>
  <c r="D19" i="55"/>
  <c r="L17" i="55"/>
  <c r="Z30" i="55"/>
  <c r="V30" i="55"/>
  <c r="R30" i="55"/>
  <c r="N30" i="55"/>
  <c r="J30" i="55"/>
  <c r="F30" i="55"/>
  <c r="U49" i="55"/>
  <c r="I49" i="55"/>
  <c r="W32" i="55"/>
  <c r="S32" i="55"/>
  <c r="O32" i="55"/>
  <c r="K32" i="55"/>
  <c r="G32" i="55"/>
  <c r="C32" i="55"/>
  <c r="W49" i="55"/>
  <c r="S49" i="55"/>
  <c r="O49" i="55"/>
  <c r="K49" i="55"/>
  <c r="G49" i="55"/>
  <c r="C49" i="55"/>
  <c r="Y49" i="55"/>
  <c r="Q49" i="55"/>
  <c r="M49" i="55"/>
  <c r="E49" i="55"/>
  <c r="Z32" i="55"/>
  <c r="V32" i="55"/>
  <c r="R32" i="55"/>
  <c r="N32" i="55"/>
  <c r="J32" i="55"/>
  <c r="F32" i="55"/>
  <c r="W56" i="55"/>
  <c r="S56" i="55"/>
  <c r="O56" i="55"/>
  <c r="K56" i="55"/>
  <c r="G56" i="55"/>
  <c r="C56" i="55"/>
  <c r="W54" i="55"/>
  <c r="S54" i="55"/>
  <c r="O54" i="55"/>
  <c r="K54" i="55"/>
  <c r="G54" i="55"/>
  <c r="C54" i="55"/>
  <c r="W51" i="55"/>
  <c r="S51" i="55"/>
  <c r="O51" i="55"/>
  <c r="K51" i="55"/>
  <c r="G51" i="55"/>
  <c r="C51" i="55"/>
  <c r="R19" i="55"/>
  <c r="Z19" i="55"/>
  <c r="J19" i="55"/>
  <c r="Y56" i="55"/>
  <c r="U56" i="55"/>
  <c r="Q56" i="55"/>
  <c r="M56" i="55"/>
  <c r="I56" i="55"/>
  <c r="E56" i="55"/>
  <c r="Y54" i="55"/>
  <c r="U54" i="55"/>
  <c r="Q54" i="55"/>
  <c r="M54" i="55"/>
  <c r="I54" i="55"/>
  <c r="E54" i="55"/>
  <c r="Y51" i="55"/>
  <c r="U51" i="55"/>
  <c r="Q51" i="55"/>
  <c r="M51" i="55"/>
  <c r="I51" i="55"/>
  <c r="E51" i="55"/>
  <c r="H7" i="17"/>
  <c r="D13" i="17"/>
  <c r="D85" i="55"/>
  <c r="T19" i="17"/>
  <c r="T20" i="17" s="1"/>
  <c r="D19" i="17"/>
  <c r="D20" i="17" s="1"/>
  <c r="O85" i="55"/>
  <c r="K85" i="55"/>
  <c r="G85" i="55"/>
  <c r="C85" i="55"/>
  <c r="H90" i="55"/>
  <c r="AA88" i="55"/>
  <c r="AA11" i="17" s="1"/>
  <c r="Y87" i="55"/>
  <c r="Y22" i="17"/>
  <c r="Y29" i="17"/>
  <c r="G29" i="17"/>
  <c r="H13" i="17"/>
  <c r="J10" i="17"/>
  <c r="K7" i="17"/>
  <c r="O83" i="55"/>
  <c r="K83" i="55"/>
  <c r="G83" i="55"/>
  <c r="U81" i="55"/>
  <c r="Q81" i="55"/>
  <c r="I81" i="55"/>
  <c r="E81" i="55"/>
  <c r="Y105" i="55"/>
  <c r="N29" i="17"/>
  <c r="S19" i="17"/>
  <c r="S20" i="17" s="1"/>
  <c r="P90" i="55"/>
  <c r="R10" i="17"/>
  <c r="AA84" i="55"/>
  <c r="AA8" i="17" s="1"/>
  <c r="D7" i="17"/>
  <c r="AA45" i="55"/>
  <c r="R82" i="55"/>
  <c r="R99" i="55" s="1"/>
  <c r="Y85" i="55"/>
  <c r="Y10" i="17"/>
  <c r="T29" i="17"/>
  <c r="P13" i="17"/>
  <c r="O90" i="55"/>
  <c r="K13" i="17"/>
  <c r="G90" i="55"/>
  <c r="C90" i="55"/>
  <c r="N10" i="17"/>
  <c r="T7" i="17"/>
  <c r="F29" i="17"/>
  <c r="V17" i="55"/>
  <c r="R17" i="55"/>
  <c r="J17" i="55"/>
  <c r="F17" i="55"/>
  <c r="X106" i="55"/>
  <c r="L106" i="55"/>
  <c r="H106" i="55"/>
  <c r="T105" i="55"/>
  <c r="D105" i="55"/>
  <c r="E101" i="55"/>
  <c r="E99" i="55"/>
  <c r="I96" i="55"/>
  <c r="AA47" i="55"/>
  <c r="AA54" i="55"/>
  <c r="X29" i="17"/>
  <c r="X91" i="55"/>
  <c r="G19" i="17"/>
  <c r="G20" i="17" s="1"/>
  <c r="E92" i="55"/>
  <c r="O29" i="17"/>
  <c r="O91" i="55"/>
  <c r="W13" i="17"/>
  <c r="G13" i="17"/>
  <c r="V13" i="17"/>
  <c r="V89" i="55"/>
  <c r="N13" i="17"/>
  <c r="N89" i="55"/>
  <c r="F13" i="17"/>
  <c r="F89" i="55"/>
  <c r="V7" i="17"/>
  <c r="V82" i="55"/>
  <c r="V99" i="55" s="1"/>
  <c r="X80" i="55"/>
  <c r="X90" i="55" s="1"/>
  <c r="X13" i="17"/>
  <c r="L80" i="55"/>
  <c r="L85" i="55" s="1"/>
  <c r="L13" i="17"/>
  <c r="H17" i="55"/>
  <c r="M86" i="55"/>
  <c r="M103" i="55" s="1"/>
  <c r="E83" i="55"/>
  <c r="C82" i="55"/>
  <c r="C99" i="55" s="1"/>
  <c r="C7" i="17"/>
  <c r="T106" i="55"/>
  <c r="T17" i="55"/>
  <c r="P106" i="55"/>
  <c r="P17" i="55"/>
  <c r="D106" i="55"/>
  <c r="D17" i="55"/>
  <c r="Q101" i="55"/>
  <c r="I97" i="55"/>
  <c r="I13" i="17"/>
  <c r="E85" i="55"/>
  <c r="S7" i="17"/>
  <c r="X17" i="55"/>
  <c r="Z106" i="55"/>
  <c r="Z17" i="55"/>
  <c r="K89" i="55"/>
  <c r="F80" i="55"/>
  <c r="F92" i="55" s="1"/>
  <c r="M29" i="17"/>
  <c r="Q13" i="17"/>
  <c r="Q89" i="55"/>
  <c r="E29" i="17"/>
  <c r="U92" i="55"/>
  <c r="L19" i="17"/>
  <c r="L20" i="17" s="1"/>
  <c r="O13" i="17"/>
  <c r="U10" i="17"/>
  <c r="V86" i="55"/>
  <c r="V10" i="17"/>
  <c r="T85" i="55"/>
  <c r="P85" i="55"/>
  <c r="H85" i="55"/>
  <c r="P7" i="17"/>
  <c r="X82" i="55"/>
  <c r="X7" i="17"/>
  <c r="T83" i="55"/>
  <c r="P83" i="55"/>
  <c r="L82" i="55"/>
  <c r="L99" i="55" s="1"/>
  <c r="L7" i="17"/>
  <c r="H83" i="55"/>
  <c r="D83" i="55"/>
  <c r="V80" i="55"/>
  <c r="V92" i="55" s="1"/>
  <c r="V29" i="17"/>
  <c r="N85" i="55"/>
  <c r="E108" i="55"/>
  <c r="M105" i="55"/>
  <c r="T91" i="55"/>
  <c r="T108" i="55" s="1"/>
  <c r="Q103" i="55"/>
  <c r="Y92" i="55"/>
  <c r="R29" i="17"/>
  <c r="N92" i="55"/>
  <c r="J29" i="17"/>
  <c r="X19" i="17"/>
  <c r="X20" i="17" s="1"/>
  <c r="P19" i="17"/>
  <c r="P20" i="17" s="1"/>
  <c r="H19" i="17"/>
  <c r="H20" i="17" s="1"/>
  <c r="T90" i="55"/>
  <c r="D90" i="55"/>
  <c r="X10" i="17"/>
  <c r="T10" i="17"/>
  <c r="P10" i="17"/>
  <c r="L10" i="17"/>
  <c r="H10" i="17"/>
  <c r="D10" i="17"/>
  <c r="E7" i="17"/>
  <c r="W7" i="17"/>
  <c r="S81" i="55"/>
  <c r="G81" i="55"/>
  <c r="Z108" i="55"/>
  <c r="V108" i="55"/>
  <c r="N19" i="55"/>
  <c r="W106" i="55"/>
  <c r="X96" i="55"/>
  <c r="T96" i="55"/>
  <c r="P96" i="55"/>
  <c r="L96" i="55"/>
  <c r="H96" i="55"/>
  <c r="D96" i="55"/>
  <c r="AA32" i="55"/>
  <c r="G105" i="55"/>
  <c r="C105" i="55"/>
  <c r="AA49" i="55"/>
  <c r="Q108" i="55"/>
  <c r="U97" i="55"/>
  <c r="Y96" i="55"/>
  <c r="R91" i="55"/>
  <c r="X86" i="55"/>
  <c r="H86" i="55"/>
  <c r="H87" i="55" s="1"/>
  <c r="W80" i="55"/>
  <c r="W83" i="55" s="1"/>
  <c r="Z105" i="55"/>
  <c r="V105" i="55"/>
  <c r="R105" i="55"/>
  <c r="N105" i="55"/>
  <c r="J105" i="55"/>
  <c r="F105" i="55"/>
  <c r="K99" i="55"/>
  <c r="O97" i="55"/>
  <c r="S96" i="55"/>
  <c r="U105" i="55"/>
  <c r="E105" i="55"/>
  <c r="Z96" i="55"/>
  <c r="V96" i="55"/>
  <c r="R96" i="55"/>
  <c r="N96" i="55"/>
  <c r="J96" i="55"/>
  <c r="F96" i="55"/>
  <c r="AA28" i="55"/>
  <c r="U108" i="55"/>
  <c r="Q105" i="55"/>
  <c r="AA56" i="55"/>
  <c r="O106" i="55"/>
  <c r="G106" i="55"/>
  <c r="W105" i="55"/>
  <c r="K101" i="55"/>
  <c r="O99" i="55"/>
  <c r="O96" i="55"/>
  <c r="J91" i="55"/>
  <c r="P86" i="55"/>
  <c r="P87" i="55" s="1"/>
  <c r="Y13" i="17"/>
  <c r="Y89" i="55"/>
  <c r="M81" i="55"/>
  <c r="W19" i="17"/>
  <c r="W20" i="17" s="1"/>
  <c r="O19" i="17"/>
  <c r="O20" i="17" s="1"/>
  <c r="K19" i="17"/>
  <c r="K20" i="17" s="1"/>
  <c r="C19" i="17"/>
  <c r="C20" i="17" s="1"/>
  <c r="M108" i="55"/>
  <c r="Y7" i="17"/>
  <c r="Y82" i="55"/>
  <c r="Y83" i="55" s="1"/>
  <c r="M92" i="55"/>
  <c r="S90" i="55"/>
  <c r="U85" i="55"/>
  <c r="U101" i="55"/>
  <c r="F108" i="55"/>
  <c r="O105" i="55"/>
  <c r="U19" i="17"/>
  <c r="U20" i="17" s="1"/>
  <c r="Q19" i="17"/>
  <c r="Q20" i="17" s="1"/>
  <c r="M19" i="17"/>
  <c r="M20" i="17" s="1"/>
  <c r="I19" i="17"/>
  <c r="I20" i="17" s="1"/>
  <c r="E19" i="17"/>
  <c r="E20" i="17" s="1"/>
  <c r="I105" i="55"/>
  <c r="Q85" i="55"/>
  <c r="U29" i="17"/>
  <c r="I29" i="17"/>
  <c r="W29" i="17"/>
  <c r="W91" i="55"/>
  <c r="W112" i="55" s="1"/>
  <c r="S29" i="17"/>
  <c r="S91" i="55"/>
  <c r="S108" i="55" s="1"/>
  <c r="K29" i="17"/>
  <c r="K91" i="55"/>
  <c r="C29" i="17"/>
  <c r="C91" i="55"/>
  <c r="U22" i="17"/>
  <c r="Q22" i="17"/>
  <c r="M22" i="17"/>
  <c r="I22" i="17"/>
  <c r="E22" i="17"/>
  <c r="W22" i="17"/>
  <c r="S22" i="17"/>
  <c r="O22" i="17"/>
  <c r="K22" i="17"/>
  <c r="G22" i="17"/>
  <c r="C22" i="17"/>
  <c r="S13" i="17"/>
  <c r="C13" i="17"/>
  <c r="U13" i="17"/>
  <c r="U89" i="55"/>
  <c r="U111" i="55" s="1"/>
  <c r="M13" i="17"/>
  <c r="M89" i="55"/>
  <c r="E13" i="17"/>
  <c r="E89" i="55"/>
  <c r="Q10" i="17"/>
  <c r="I10" i="17"/>
  <c r="W10" i="17"/>
  <c r="W86" i="55"/>
  <c r="W103" i="55" s="1"/>
  <c r="S10" i="17"/>
  <c r="O10" i="17"/>
  <c r="O86" i="55"/>
  <c r="O87" i="55" s="1"/>
  <c r="K10" i="17"/>
  <c r="G10" i="17"/>
  <c r="G86" i="55"/>
  <c r="G87" i="55" s="1"/>
  <c r="C10" i="17"/>
  <c r="C86" i="55"/>
  <c r="C87" i="55" s="1"/>
  <c r="M85" i="55"/>
  <c r="I85" i="55"/>
  <c r="O7" i="17"/>
  <c r="G7" i="17"/>
  <c r="S83" i="55"/>
  <c r="V19" i="55"/>
  <c r="F19" i="55"/>
  <c r="N17" i="55"/>
  <c r="X105" i="55"/>
  <c r="P105" i="55"/>
  <c r="L105" i="55"/>
  <c r="H105" i="55"/>
  <c r="Y14" i="55"/>
  <c r="Y103" i="55"/>
  <c r="U103" i="55"/>
  <c r="U14" i="55"/>
  <c r="M14" i="55"/>
  <c r="I103" i="55"/>
  <c r="E103" i="55"/>
  <c r="Y101" i="55"/>
  <c r="M101" i="55"/>
  <c r="I101" i="55"/>
  <c r="Y17" i="55"/>
  <c r="Y19" i="55"/>
  <c r="U17" i="55"/>
  <c r="U19" i="55"/>
  <c r="Q17" i="55"/>
  <c r="Q19" i="55"/>
  <c r="Q97" i="55"/>
  <c r="M97" i="55"/>
  <c r="M17" i="55"/>
  <c r="M19" i="55"/>
  <c r="I17" i="55"/>
  <c r="I19" i="55"/>
  <c r="E17" i="55"/>
  <c r="E19" i="55"/>
  <c r="U96" i="55"/>
  <c r="Q96" i="55"/>
  <c r="M96" i="55"/>
  <c r="E96" i="55"/>
  <c r="AA51" i="55"/>
  <c r="G91" i="55"/>
  <c r="I89" i="55"/>
  <c r="K86" i="55"/>
  <c r="K87" i="55" s="1"/>
  <c r="R87" i="55"/>
  <c r="S87" i="55"/>
  <c r="Y19" i="17"/>
  <c r="Y20" i="17" s="1"/>
  <c r="Q92" i="55"/>
  <c r="I92" i="55"/>
  <c r="W90" i="55"/>
  <c r="Q87" i="55"/>
  <c r="I87" i="55"/>
  <c r="S85" i="55"/>
  <c r="U7" i="17"/>
  <c r="U82" i="55"/>
  <c r="U83" i="55" s="1"/>
  <c r="Q7" i="17"/>
  <c r="Q82" i="55"/>
  <c r="Q83" i="55" s="1"/>
  <c r="M7" i="17"/>
  <c r="M82" i="55"/>
  <c r="M83" i="55" s="1"/>
  <c r="I7" i="17"/>
  <c r="I82" i="55"/>
  <c r="I83" i="55" s="1"/>
  <c r="O81" i="55"/>
  <c r="K81" i="55"/>
  <c r="C81" i="55"/>
  <c r="N108" i="55"/>
  <c r="S103" i="55"/>
  <c r="S14" i="55"/>
  <c r="O14" i="55"/>
  <c r="W101" i="55"/>
  <c r="S101" i="55"/>
  <c r="O101" i="55"/>
  <c r="G101" i="55"/>
  <c r="C101" i="55"/>
  <c r="W99" i="55"/>
  <c r="S99" i="55"/>
  <c r="G99" i="55"/>
  <c r="W17" i="55"/>
  <c r="W19" i="55"/>
  <c r="S97" i="55"/>
  <c r="S17" i="55"/>
  <c r="S19" i="55"/>
  <c r="O17" i="55"/>
  <c r="O19" i="55"/>
  <c r="K97" i="55"/>
  <c r="K17" i="55"/>
  <c r="K19" i="55"/>
  <c r="G97" i="55"/>
  <c r="G17" i="55"/>
  <c r="G19" i="55"/>
  <c r="C97" i="55"/>
  <c r="C17" i="55"/>
  <c r="C19" i="55"/>
  <c r="W96" i="55"/>
  <c r="K96" i="55"/>
  <c r="G96" i="55"/>
  <c r="C96" i="55"/>
  <c r="AA96" i="55"/>
  <c r="Y97" i="55"/>
  <c r="E97" i="55"/>
  <c r="V19" i="17"/>
  <c r="V20" i="17" s="1"/>
  <c r="R19" i="17"/>
  <c r="R20" i="17" s="1"/>
  <c r="N19" i="17"/>
  <c r="N20" i="17" s="1"/>
  <c r="J19" i="17"/>
  <c r="J20" i="17" s="1"/>
  <c r="F19" i="17"/>
  <c r="F20" i="17" s="1"/>
  <c r="N7" i="17"/>
  <c r="N82" i="55"/>
  <c r="N83" i="55" s="1"/>
  <c r="S106" i="55"/>
  <c r="C106" i="55"/>
  <c r="S105" i="55"/>
  <c r="K105" i="55"/>
  <c r="Z103" i="55"/>
  <c r="R103" i="55"/>
  <c r="N103" i="55"/>
  <c r="J103" i="55"/>
  <c r="F103" i="55"/>
  <c r="Z101" i="55"/>
  <c r="V101" i="55"/>
  <c r="R101" i="55"/>
  <c r="N101" i="55"/>
  <c r="J101" i="55"/>
  <c r="F101" i="55"/>
  <c r="Z99" i="55"/>
  <c r="Z97" i="55"/>
  <c r="R97" i="55"/>
  <c r="N97" i="55"/>
  <c r="J97" i="55"/>
  <c r="AA26" i="55"/>
  <c r="J89" i="55"/>
  <c r="L86" i="55"/>
  <c r="J82" i="55"/>
  <c r="J83" i="55" s="1"/>
  <c r="R81" i="55"/>
  <c r="N81" i="55"/>
  <c r="J81" i="55"/>
  <c r="P29" i="17"/>
  <c r="P91" i="55"/>
  <c r="L29" i="17"/>
  <c r="L91" i="55"/>
  <c r="L112" i="55" s="1"/>
  <c r="H29" i="17"/>
  <c r="H91" i="55"/>
  <c r="D29" i="17"/>
  <c r="D91" i="55"/>
  <c r="V22" i="17"/>
  <c r="R22" i="17"/>
  <c r="N22" i="17"/>
  <c r="J22" i="17"/>
  <c r="F22" i="17"/>
  <c r="X22" i="17"/>
  <c r="T22" i="17"/>
  <c r="P22" i="17"/>
  <c r="L22" i="17"/>
  <c r="H22" i="17"/>
  <c r="D22" i="17"/>
  <c r="T13" i="17"/>
  <c r="R85" i="55"/>
  <c r="Y108" i="55"/>
  <c r="I108" i="55"/>
  <c r="X101" i="55"/>
  <c r="T101" i="55"/>
  <c r="P101" i="55"/>
  <c r="L101" i="55"/>
  <c r="H101" i="55"/>
  <c r="D101" i="55"/>
  <c r="T99" i="55"/>
  <c r="P99" i="55"/>
  <c r="H99" i="55"/>
  <c r="D99" i="55"/>
  <c r="T97" i="55"/>
  <c r="P97" i="55"/>
  <c r="H97" i="55"/>
  <c r="D97" i="55"/>
  <c r="R89" i="55"/>
  <c r="T86" i="55"/>
  <c r="T87" i="55" s="1"/>
  <c r="D86" i="55"/>
  <c r="D87" i="55" s="1"/>
  <c r="F82" i="55"/>
  <c r="T81" i="55"/>
  <c r="P81" i="55"/>
  <c r="H81" i="55"/>
  <c r="D81" i="55"/>
  <c r="AA8" i="55"/>
  <c r="AA19" i="55"/>
  <c r="AA14" i="55"/>
  <c r="AA17" i="55"/>
  <c r="AA12" i="55"/>
  <c r="AA30" i="55"/>
  <c r="AA10" i="55"/>
  <c r="W85" i="55" l="1"/>
  <c r="M87" i="55"/>
  <c r="R83" i="55"/>
  <c r="W97" i="55"/>
  <c r="X81" i="55"/>
  <c r="X83" i="55"/>
  <c r="R90" i="55"/>
  <c r="R111" i="55"/>
  <c r="M90" i="55"/>
  <c r="M111" i="55"/>
  <c r="T92" i="55"/>
  <c r="T112" i="55"/>
  <c r="D92" i="55"/>
  <c r="D112" i="55"/>
  <c r="C92" i="55"/>
  <c r="C112" i="55"/>
  <c r="S92" i="55"/>
  <c r="S112" i="55"/>
  <c r="X87" i="55"/>
  <c r="N90" i="55"/>
  <c r="N111" i="55"/>
  <c r="J90" i="55"/>
  <c r="J111" i="55"/>
  <c r="I90" i="55"/>
  <c r="I111" i="55"/>
  <c r="E90" i="55"/>
  <c r="E111" i="55"/>
  <c r="Y90" i="55"/>
  <c r="Y111" i="55"/>
  <c r="R108" i="55"/>
  <c r="R112" i="55"/>
  <c r="Q90" i="55"/>
  <c r="Q111" i="55"/>
  <c r="K90" i="55"/>
  <c r="K111" i="55"/>
  <c r="X97" i="55"/>
  <c r="H92" i="55"/>
  <c r="H112" i="55"/>
  <c r="P92" i="55"/>
  <c r="P112" i="55"/>
  <c r="G92" i="55"/>
  <c r="G112" i="55"/>
  <c r="K92" i="55"/>
  <c r="K112" i="55"/>
  <c r="J92" i="55"/>
  <c r="J112" i="55"/>
  <c r="F106" i="55"/>
  <c r="F111" i="55"/>
  <c r="V106" i="55"/>
  <c r="V111" i="55"/>
  <c r="O92" i="55"/>
  <c r="O112" i="55"/>
  <c r="X108" i="55"/>
  <c r="X112" i="55"/>
  <c r="L97" i="55"/>
  <c r="V90" i="55"/>
  <c r="L81" i="55"/>
  <c r="AA105" i="55"/>
  <c r="C83" i="55"/>
  <c r="F83" i="55"/>
  <c r="P103" i="55"/>
  <c r="X103" i="55"/>
  <c r="J99" i="55"/>
  <c r="R92" i="55"/>
  <c r="AA80" i="55"/>
  <c r="AA97" i="55" s="1"/>
  <c r="X85" i="55"/>
  <c r="D103" i="55"/>
  <c r="R106" i="55"/>
  <c r="AA101" i="55"/>
  <c r="V81" i="55"/>
  <c r="V97" i="55"/>
  <c r="C103" i="55"/>
  <c r="G108" i="55"/>
  <c r="Q106" i="55"/>
  <c r="V87" i="55"/>
  <c r="O108" i="55"/>
  <c r="X99" i="55"/>
  <c r="H103" i="55"/>
  <c r="K106" i="55"/>
  <c r="V85" i="55"/>
  <c r="L92" i="55"/>
  <c r="F81" i="55"/>
  <c r="N106" i="55"/>
  <c r="F85" i="55"/>
  <c r="W87" i="55"/>
  <c r="AA86" i="55"/>
  <c r="L90" i="55"/>
  <c r="F87" i="55"/>
  <c r="J108" i="55"/>
  <c r="AA89" i="55"/>
  <c r="F90" i="55"/>
  <c r="X92" i="55"/>
  <c r="M106" i="55"/>
  <c r="F97" i="55"/>
  <c r="V103" i="55"/>
  <c r="T103" i="55"/>
  <c r="L87" i="55"/>
  <c r="Y99" i="55"/>
  <c r="W92" i="55"/>
  <c r="AA91" i="55"/>
  <c r="W81" i="55"/>
  <c r="E106" i="55"/>
  <c r="L83" i="55"/>
  <c r="AA82" i="55"/>
  <c r="V83" i="55"/>
  <c r="L103" i="55"/>
  <c r="M99" i="55"/>
  <c r="H108" i="55"/>
  <c r="N99" i="55"/>
  <c r="C108" i="55"/>
  <c r="O103" i="55"/>
  <c r="J106" i="55"/>
  <c r="Q99" i="55"/>
  <c r="L108" i="55"/>
  <c r="U106" i="55"/>
  <c r="U90" i="55"/>
  <c r="U99" i="55"/>
  <c r="G103" i="55"/>
  <c r="K103" i="55"/>
  <c r="P108" i="55"/>
  <c r="W108" i="55"/>
  <c r="F99" i="55"/>
  <c r="I99" i="55"/>
  <c r="D108" i="55"/>
  <c r="I106" i="55"/>
  <c r="K108" i="55"/>
  <c r="Y106" i="55"/>
  <c r="AA81" i="55" l="1"/>
  <c r="AA5" i="17"/>
  <c r="AA85" i="55"/>
  <c r="AA12" i="17"/>
  <c r="AA111" i="55" s="1"/>
  <c r="AA90" i="55"/>
  <c r="AA106" i="55"/>
  <c r="AA6" i="17"/>
  <c r="AA83" i="55"/>
  <c r="AA99" i="55"/>
  <c r="AA28" i="17"/>
  <c r="AA112" i="55" s="1"/>
  <c r="AA92" i="55"/>
  <c r="AA108" i="55"/>
  <c r="AA9" i="17"/>
  <c r="AA87" i="55"/>
  <c r="AA103" i="55"/>
  <c r="AA10" i="17" l="1"/>
  <c r="AA7" i="17"/>
  <c r="AA29" i="17"/>
  <c r="AA20" i="17"/>
  <c r="AA22" i="17" s="1"/>
  <c r="AA13" i="17"/>
  <c r="H50" i="69" l="1"/>
  <c r="H49" i="69"/>
  <c r="H48" i="69"/>
  <c r="H47" i="69"/>
  <c r="H51" i="69" l="1"/>
  <c r="AB28" i="17" l="1"/>
  <c r="AB25" i="17"/>
  <c r="AB5" i="17"/>
  <c r="AB10" i="17" s="1"/>
  <c r="AB11" i="17"/>
  <c r="AB29" i="17" l="1"/>
  <c r="AB112" i="55"/>
  <c r="AB6" i="17"/>
  <c r="AB7" i="17" s="1"/>
  <c r="AB8" i="17" l="1"/>
  <c r="AB12" i="17" l="1"/>
  <c r="AB13" i="17" l="1"/>
  <c r="AB111" i="55"/>
  <c r="H29" i="69" l="1"/>
  <c r="J21" i="69"/>
  <c r="J29" i="69"/>
  <c r="J17" i="69"/>
  <c r="J11" i="69"/>
  <c r="J7" i="69"/>
  <c r="H11" i="69"/>
  <c r="J28" i="69"/>
  <c r="H7" i="69"/>
  <c r="H17" i="69"/>
  <c r="H21" i="69"/>
  <c r="J31" i="69"/>
  <c r="H28" i="69"/>
  <c r="H31" i="69"/>
  <c r="H9" i="69"/>
  <c r="H14" i="69"/>
  <c r="H13" i="69" l="1"/>
  <c r="J19" i="69"/>
  <c r="J14" i="69"/>
  <c r="J9" i="69"/>
  <c r="J23" i="69"/>
  <c r="J32" i="69"/>
  <c r="H32" i="69"/>
  <c r="H23" i="69"/>
  <c r="H19" i="69"/>
  <c r="H41" i="69" s="1"/>
  <c r="H8" i="69"/>
  <c r="H37" i="69"/>
  <c r="J37" i="69"/>
  <c r="H45" i="69" l="1"/>
  <c r="H39" i="69"/>
  <c r="H42" i="69"/>
  <c r="J30" i="69"/>
  <c r="H22" i="69"/>
  <c r="H30" i="69"/>
  <c r="J8" i="69"/>
  <c r="J41" i="69"/>
  <c r="J24" i="69"/>
  <c r="J18" i="69"/>
  <c r="J22" i="69"/>
  <c r="J13" i="69"/>
  <c r="J42" i="69"/>
  <c r="J45" i="69"/>
  <c r="J39" i="69"/>
  <c r="H24" i="69"/>
  <c r="H18" i="69"/>
  <c r="H12" i="69"/>
  <c r="J33" i="69" l="1"/>
  <c r="J12" i="69"/>
  <c r="H33" i="69"/>
  <c r="H43" i="69"/>
  <c r="H27" i="69"/>
  <c r="J27" i="69"/>
  <c r="J47" i="69" l="1"/>
  <c r="J51" i="69" s="1"/>
  <c r="J49" i="69"/>
  <c r="J48" i="69"/>
  <c r="J50" i="69"/>
  <c r="J43" i="69" l="1"/>
  <c r="AG25" i="17" l="1"/>
  <c r="AG5" i="17"/>
  <c r="AG28" i="17"/>
  <c r="AG29" i="17" l="1"/>
  <c r="AG10" i="17"/>
  <c r="AG6" i="17"/>
  <c r="AG11" i="17"/>
  <c r="AG7" i="17" l="1"/>
  <c r="AG8" i="17"/>
  <c r="AG12" i="17" l="1"/>
  <c r="AG13" i="17" l="1"/>
</calcChain>
</file>

<file path=xl/sharedStrings.xml><?xml version="1.0" encoding="utf-8"?>
<sst xmlns="http://schemas.openxmlformats.org/spreadsheetml/2006/main" count="297" uniqueCount="103">
  <si>
    <t>(CLP million)</t>
  </si>
  <si>
    <t>Net sales</t>
  </si>
  <si>
    <t>EBIT</t>
  </si>
  <si>
    <t>EBITDA</t>
  </si>
  <si>
    <t>Cost of sales</t>
  </si>
  <si>
    <t>Gross profit</t>
  </si>
  <si>
    <t>MSD&amp;A</t>
  </si>
  <si>
    <t>Other operating income/(expenses)</t>
  </si>
  <si>
    <t>Foreign currency exchange differences</t>
  </si>
  <si>
    <t>Results as per adjustment units</t>
  </si>
  <si>
    <t>Other gains/(losses)</t>
  </si>
  <si>
    <t>Income/(loss) before taxes</t>
  </si>
  <si>
    <t>Income taxes</t>
  </si>
  <si>
    <t>Net income for the period</t>
  </si>
  <si>
    <t>The equity holders of the parent</t>
  </si>
  <si>
    <t>Non-controlling interest</t>
  </si>
  <si>
    <t>Total</t>
  </si>
  <si>
    <t>Net income attributable to:</t>
  </si>
  <si>
    <t>4. Other/eliminations</t>
  </si>
  <si>
    <t>(In ThHL or CLP million unless stated otherwise)</t>
  </si>
  <si>
    <t>Volumes</t>
  </si>
  <si>
    <t>Net financial expenses</t>
  </si>
  <si>
    <t>EBITDA margin</t>
  </si>
  <si>
    <t>EBIT margin</t>
  </si>
  <si>
    <t>Net sales (CLP/HL)</t>
  </si>
  <si>
    <t>3. Wine Operating segment</t>
  </si>
  <si>
    <t>Equity and income of JVs and associated</t>
  </si>
  <si>
    <t xml:space="preserve">1. Chile Operating segment </t>
  </si>
  <si>
    <t>December 31</t>
  </si>
  <si>
    <t>ASSETS</t>
  </si>
  <si>
    <t>Cash and cash equivalents</t>
  </si>
  <si>
    <t>Other current assets</t>
  </si>
  <si>
    <t>Total current assets</t>
  </si>
  <si>
    <t>Other non current assets</t>
  </si>
  <si>
    <t>Total non current assets</t>
  </si>
  <si>
    <t>Total assets</t>
  </si>
  <si>
    <t>LIABILITIES</t>
  </si>
  <si>
    <t>Short term financial debt</t>
  </si>
  <si>
    <t>Other liabilities</t>
  </si>
  <si>
    <t>Total current liabilities</t>
  </si>
  <si>
    <t>Long term financial debt</t>
  </si>
  <si>
    <t>Total non current liabilities</t>
  </si>
  <si>
    <t>Total Liabilities</t>
  </si>
  <si>
    <t>EQUITY</t>
  </si>
  <si>
    <t>Paid-in capital</t>
  </si>
  <si>
    <t>Other reserves</t>
  </si>
  <si>
    <t>Retained earnings</t>
  </si>
  <si>
    <t>Non - controlling interest</t>
  </si>
  <si>
    <t>Total equity</t>
  </si>
  <si>
    <t>Total equity and liabilities</t>
  </si>
  <si>
    <t>OTHER FINANCIAL INFORMATION</t>
  </si>
  <si>
    <t>Liquidity ratio</t>
  </si>
  <si>
    <t>Q1</t>
  </si>
  <si>
    <t>Q2</t>
  </si>
  <si>
    <t>Q3</t>
  </si>
  <si>
    <t>Q4</t>
  </si>
  <si>
    <t>Total equity attributable to equity holders of the parent</t>
  </si>
  <si>
    <t>Check</t>
  </si>
  <si>
    <t>Total Financial Debt</t>
  </si>
  <si>
    <t>Net Financial Debt</t>
  </si>
  <si>
    <t>Total Financial Debt / Capitalization</t>
  </si>
  <si>
    <t>Net Financial Debt / EBITDA</t>
  </si>
  <si>
    <t xml:space="preserve">           EBIT margin %</t>
  </si>
  <si>
    <t xml:space="preserve">           EBITDA margin %</t>
  </si>
  <si>
    <r>
      <t>PP&amp;E</t>
    </r>
    <r>
      <rPr>
        <b/>
        <sz val="8"/>
        <color indexed="12"/>
        <rFont val="Roboto Condensed"/>
      </rPr>
      <t xml:space="preserve"> </t>
    </r>
    <r>
      <rPr>
        <sz val="8"/>
        <rFont val="Roboto Condensed"/>
      </rPr>
      <t>(net)</t>
    </r>
  </si>
  <si>
    <t>Non-operating result</t>
  </si>
  <si>
    <t xml:space="preserve"> % of Net sales</t>
  </si>
  <si>
    <t xml:space="preserve">           % of Net sales</t>
  </si>
  <si>
    <t>2. International Business Operating segment</t>
  </si>
  <si>
    <t>Year Total</t>
  </si>
  <si>
    <t>EBITDA (MM CLP)</t>
  </si>
  <si>
    <t>Fuente: ESCENARIO NOTAS CONTABILIDAD</t>
  </si>
  <si>
    <t>1Q20</t>
  </si>
  <si>
    <t>1Q19</t>
  </si>
  <si>
    <t>Exceptional Items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</si>
  <si>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</si>
  <si>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</si>
  <si>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</si>
  <si>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</si>
  <si>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</si>
  <si>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</si>
  <si>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</si>
  <si>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</si>
  <si>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</si>
  <si>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</si>
  <si>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</si>
  <si>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</si>
  <si>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</si>
  <si>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</si>
  <si>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</si>
  <si>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</si>
  <si>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</si>
  <si>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</si>
  <si>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</si>
  <si>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</si>
  <si>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2Q19</t>
  </si>
  <si>
    <t>3Q19</t>
  </si>
  <si>
    <t>4Q19</t>
  </si>
  <si>
    <t>2Q20</t>
  </si>
  <si>
    <t>3Q20</t>
  </si>
  <si>
    <t>4Q20</t>
  </si>
  <si>
    <t xml:space="preserve">Consolidated Income Statement </t>
  </si>
  <si>
    <t>Segment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</si>
</sst>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164" formatCode="_-* #,##0.00_-;\-* #,##0.00_-;_-* &quot;-&quot;??_-;_-@_-"/>
    <numFmt numFmtId="165" formatCode="_ * #,##0_ ;_ * \-#,##0_ ;_ * &quot;-&quot;_ ;_ @_ "/>
    <numFmt numFmtId="166" formatCode="_-* #,##0_-;\-* #,##0_-;_-* &quot;-&quot;_-;_-@_-"/>
    <numFmt numFmtId="167" formatCode="_-* #,##0.00\ _€_-;\-* #,##0.00\ _€_-;_-* &quot;-&quot;??\ _€_-;_-@_-"/>
    <numFmt numFmtId="168" formatCode="_-* #,##0.00\ [$€-1]_-;\-* #,##0.00\ [$€-1]_-;_-* &quot;-&quot;??\ [$€-1]_-"/>
    <numFmt numFmtId="169" formatCode="_(* #,##0_);_(* \(#,##0\);_(* &quot;-&quot;??_);_(@_)"/>
    <numFmt numFmtId="170" formatCode="_(* ##,#00_);_(* \(##,#00\);_(* &quot;-&quot;??_);_(@_)"/>
    <numFmt numFmtId="171" formatCode="#,#00_)%;\(#,#00\)%"/>
    <numFmt numFmtId="172" formatCode="#,##0_);\(#,##0\);_(* &quot;-&quot;??_);_(@_)"/>
    <numFmt numFmtId="173" formatCode="#,##0;[Red]&quot;(&quot;#,##0&quot;)&quot;"/>
    <numFmt numFmtId="174" formatCode="#,##0_ ;[Red]\-#,##0\ "/>
    <numFmt numFmtId="175" formatCode="_-* #,##0.00\ _P_t_s_-;\-* #,##0.00\ _P_t_s_-;_-* &quot;-&quot;??\ _P_t_s_-;_-@_-"/>
    <numFmt numFmtId="176" formatCode="_-* #,##0.00\ _$_-;\-* #,##0.00\ _$_-;_-* &quot;-&quot;??\ _$_-;_-@_-"/>
    <numFmt numFmtId="177" formatCode="#,###;[Black]\(#,###\);#,###\-"/>
    <numFmt numFmtId="178" formatCode="_-* #,##0.0000000\ _€_-;\-* #,##0.0000000\ _€_-;_-* &quot;-&quot;??\ _€_-;_-@_-"/>
    <numFmt numFmtId="179" formatCode="#,##0\ &quot;Pta&quot;;\-#,##0\ &quot;Pta&quot;"/>
    <numFmt numFmtId="180" formatCode="#,##0.00;[Red]#,##0.00"/>
    <numFmt numFmtId="181" formatCode="_(&quot;Ch$&quot;* #,##0_);_(&quot;Ch$&quot;* \(#,##0\);_(&quot;Ch$&quot;* &quot;-&quot;_);_(@_)"/>
    <numFmt numFmtId="182" formatCode="#,##0;[Red]\(#,##0\)"/>
    <numFmt numFmtId="183" formatCode="0.0%"/>
    <numFmt numFmtId="184" formatCode="#,##0.0_);\(#,##0.0\)"/>
    <numFmt numFmtId="185" formatCode="#,##0;[Black]\(#,##0\);#,###\-"/>
    <numFmt numFmtId="186" formatCode="#,##0.0;[Black]\(#,##0.0\);#,###.0\-"/>
    <numFmt numFmtId="187" formatCode="#,##0.0"/>
    <numFmt numFmtId="188" formatCode="0.0"/>
    <numFmt numFmtId="189" formatCode="#,##0;[Black]\(#,##0\)"/>
    <numFmt numFmtId="190" formatCode="_-* #,##0_-;\-* #,##0_-;_-* &quot;-&quot;??_-;_-@_-"/>
    <numFmt numFmtId="191" formatCode="_-* #,##0\ [$€-1]_-;\-* #,##0\ [$€-1]_-;_-* &quot;-&quot;??\ [$€-1]_-"/>
    <numFmt numFmtId="192" formatCode="_(&quot;Ch$&quot;* #,##0.00_);_(&quot;Ch$&quot;* \(#,##0.00\);_(&quot;Ch$&quot;* &quot;-&quot;??_);_(@_)"/>
    <numFmt numFmtId="193" formatCode="0.0000%"/>
    <numFmt numFmtId="194" formatCode=";;;"/>
    <numFmt numFmtId="195" formatCode="_-[$€-2]\ * #,##0.00_-;\-[$€-2]\ * #,##0.00_-;_-[$€-2]\ * &quot;-&quot;??_-"/>
    <numFmt numFmtId="196" formatCode="#,###.000,,;\(#,###.000,,\);0"/>
    <numFmt numFmtId="197" formatCode="#,##0.00\ &quot;Pts&quot;;\-#,##0.00\ &quot;Pts&quot;"/>
    <numFmt numFmtId="198" formatCode="mmmm\-yy"/>
    <numFmt numFmtId="199" formatCode="#,##0;[Black]\(#,##0\);#,###"/>
    <numFmt numFmtId="200" formatCode="#,##0.0;[Black]\(#,##0.0\);#,###.0"/>
    <numFmt numFmtId="201" formatCode="#,##0.000000000000000"/>
    <numFmt numFmtId="202" formatCode="#,##0.0;\(#,##0.0\)"/>
    <numFmt numFmtId="203" formatCode="#,##0.000_ ;[Red]\-#,##0.000\ "/>
    <numFmt numFmtId="204" formatCode="#,##0.00;[Black]\(#,##0.00\)"/>
    <numFmt numFmtId="205" formatCode="0.0_);\(0.0\)"/>
    <numFmt numFmtId="206" formatCode="#,##0_ ;\-#,##0\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mbria"/>
      <family val="2"/>
    </font>
    <font>
      <sz val="10"/>
      <name val="Helv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alibri"/>
      <family val="2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1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Courier"/>
      <family val="3"/>
    </font>
    <font>
      <sz val="8"/>
      <name val="ＭＳ Ｐゴシック"/>
      <family val="3"/>
      <charset val="128"/>
    </font>
    <font>
      <b/>
      <sz val="11"/>
      <color indexed="52"/>
      <name val="Czcionka tekstu podstawowego"/>
      <family val="2"/>
      <charset val="238"/>
    </font>
    <font>
      <sz val="11"/>
      <name val="Arial Narrow"/>
      <family val="2"/>
    </font>
    <font>
      <b/>
      <sz val="10"/>
      <name val="MS Sans Serif"/>
      <family val="2"/>
    </font>
    <font>
      <sz val="11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i/>
      <sz val="12"/>
      <name val="Helv"/>
    </font>
    <font>
      <b/>
      <i/>
      <u/>
      <sz val="16"/>
      <name val="Helv"/>
    </font>
    <font>
      <sz val="10"/>
      <color indexed="17"/>
      <name val="Arial"/>
      <family val="2"/>
    </font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Roboto Condensed"/>
    </font>
    <font>
      <sz val="11"/>
      <color theme="0"/>
      <name val="Roboto Condensed"/>
    </font>
    <font>
      <b/>
      <sz val="8"/>
      <name val="Roboto Condensed"/>
    </font>
    <font>
      <sz val="8"/>
      <name val="Roboto Condensed"/>
    </font>
    <font>
      <sz val="10"/>
      <name val="Roboto Condensed"/>
    </font>
    <font>
      <b/>
      <sz val="10"/>
      <name val="Roboto Condensed"/>
    </font>
    <font>
      <sz val="10"/>
      <color indexed="9"/>
      <name val="Roboto Condensed"/>
    </font>
    <font>
      <sz val="10"/>
      <color theme="0"/>
      <name val="Roboto Condensed"/>
    </font>
    <font>
      <sz val="9"/>
      <color indexed="9"/>
      <name val="Roboto Condensed"/>
    </font>
    <font>
      <sz val="7"/>
      <name val="Roboto Condensed"/>
    </font>
    <font>
      <i/>
      <sz val="10"/>
      <color indexed="57"/>
      <name val="Roboto Condensed"/>
    </font>
    <font>
      <b/>
      <sz val="8"/>
      <color rgb="FF3333FF"/>
      <name val="Roboto Condensed"/>
    </font>
    <font>
      <sz val="7"/>
      <color theme="1" tint="0.34998626667073579"/>
      <name val="Roboto Condensed"/>
    </font>
    <font>
      <sz val="9"/>
      <name val="Roboto Condensed"/>
    </font>
    <font>
      <sz val="8"/>
      <color theme="0"/>
      <name val="Roboto Condensed"/>
    </font>
    <font>
      <b/>
      <sz val="11"/>
      <color theme="0"/>
      <name val="Roboto Condensed"/>
    </font>
    <font>
      <sz val="12"/>
      <name val="Roboto Condensed"/>
    </font>
    <font>
      <sz val="7"/>
      <color theme="0"/>
      <name val="Roboto Condensed"/>
    </font>
    <font>
      <sz val="9"/>
      <color theme="0"/>
      <name val="Roboto Condensed"/>
    </font>
    <font>
      <sz val="6"/>
      <name val="Roboto Condensed"/>
    </font>
    <font>
      <sz val="8"/>
      <color theme="1" tint="0.34998626667073579"/>
      <name val="Roboto Condensed"/>
    </font>
    <font>
      <i/>
      <sz val="7"/>
      <color theme="1" tint="0.34998626667073579"/>
      <name val="Roboto Condensed"/>
    </font>
    <font>
      <i/>
      <sz val="8"/>
      <color theme="1" tint="0.34998626667073579"/>
      <name val="Roboto Condensed"/>
    </font>
    <font>
      <sz val="12"/>
      <color rgb="FF0000FF"/>
      <name val="Roboto Condensed"/>
    </font>
    <font>
      <sz val="12"/>
      <color theme="0"/>
      <name val="Roboto Condensed"/>
    </font>
    <font>
      <sz val="12"/>
      <color rgb="FFFF0000"/>
      <name val="Roboto Condensed"/>
    </font>
    <font>
      <sz val="11"/>
      <name val="Roboto Condensed"/>
    </font>
    <font>
      <b/>
      <sz val="7"/>
      <color theme="1" tint="0.34998626667073579"/>
      <name val="Roboto Condensed"/>
    </font>
    <font>
      <b/>
      <sz val="7"/>
      <color rgb="FF3333FF"/>
      <name val="Roboto Condensed"/>
    </font>
    <font>
      <b/>
      <sz val="8"/>
      <color indexed="12"/>
      <name val="Roboto Condensed"/>
    </font>
    <font>
      <b/>
      <u/>
      <sz val="9"/>
      <name val="Roboto Condensed"/>
    </font>
    <font>
      <b/>
      <sz val="11"/>
      <color theme="1"/>
      <name val="Roboto Condensed"/>
    </font>
    <font>
      <sz val="8"/>
      <color rgb="FF0000FF"/>
      <name val="Roboto Condensed"/>
    </font>
    <font>
      <b/>
      <sz val="10"/>
      <color rgb="FF0000FF"/>
      <name val="Roboto Condensed"/>
    </font>
    <font>
      <sz val="10"/>
      <color rgb="FF0000FF"/>
      <name val="Roboto Condensed"/>
    </font>
    <font>
      <sz val="9"/>
      <color rgb="FF0000FF"/>
      <name val="Roboto Condensed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rgb="FF006600"/>
        <bgColor indexed="64"/>
      </patternFill>
    </fill>
    <fill>
      <patternFill patternType="solid">
        <fgColor rgb="FF004800"/>
        <bgColor indexed="64"/>
      </patternFill>
    </fill>
    <fill>
      <patternFill patternType="solid">
        <fgColor rgb="FF4A893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 tint="-0.2499465926084170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3743705557422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theme="0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3">
    <xf numFmtId="0" fontId="0" fillId="0" borderId="0"/>
    <xf numFmtId="164" fontId="1" fillId="0" borderId="0" applyFont="0" applyFill="0" applyBorder="0" applyAlignment="0" applyProtection="0"/>
    <xf numFmtId="168" fontId="2" fillId="0" borderId="0"/>
    <xf numFmtId="168" fontId="4" fillId="0" borderId="0"/>
    <xf numFmtId="164" fontId="5" fillId="0" borderId="0" applyFont="0" applyFill="0" applyBorder="0" applyAlignment="0" applyProtection="0"/>
    <xf numFmtId="168" fontId="1" fillId="0" borderId="0"/>
    <xf numFmtId="168" fontId="6" fillId="0" borderId="0"/>
    <xf numFmtId="168" fontId="6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10" fillId="0" borderId="0"/>
    <xf numFmtId="168" fontId="10" fillId="0" borderId="0"/>
    <xf numFmtId="37" fontId="9" fillId="0" borderId="0" applyFont="0" applyFill="0" applyBorder="0" applyProtection="0">
      <alignment horizontal="center"/>
    </xf>
    <xf numFmtId="172" fontId="9" fillId="0" borderId="0" applyFont="0" applyFill="0" applyBorder="0" applyProtection="0">
      <alignment horizontal="center"/>
    </xf>
    <xf numFmtId="168" fontId="11" fillId="4" borderId="0" applyNumberFormat="0" applyBorder="0" applyAlignment="0" applyProtection="0"/>
    <xf numFmtId="168" fontId="11" fillId="5" borderId="0" applyNumberFormat="0" applyBorder="0" applyAlignment="0" applyProtection="0"/>
    <xf numFmtId="168" fontId="11" fillId="6" borderId="0" applyNumberFormat="0" applyBorder="0" applyAlignment="0" applyProtection="0"/>
    <xf numFmtId="168" fontId="11" fillId="7" borderId="0" applyNumberFormat="0" applyBorder="0" applyAlignment="0" applyProtection="0"/>
    <xf numFmtId="168" fontId="11" fillId="8" borderId="0" applyNumberFormat="0" applyBorder="0" applyAlignment="0" applyProtection="0"/>
    <xf numFmtId="168" fontId="11" fillId="9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10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1" fillId="11" borderId="0" applyNumberFormat="0" applyBorder="0" applyAlignment="0" applyProtection="0"/>
    <xf numFmtId="168" fontId="11" fillId="12" borderId="0" applyNumberFormat="0" applyBorder="0" applyAlignment="0" applyProtection="0"/>
    <xf numFmtId="168" fontId="11" fillId="7" borderId="0" applyNumberFormat="0" applyBorder="0" applyAlignment="0" applyProtection="0"/>
    <xf numFmtId="168" fontId="11" fillId="13" borderId="0" applyNumberFormat="0" applyBorder="0" applyAlignment="0" applyProtection="0"/>
    <xf numFmtId="168" fontId="11" fillId="14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5" borderId="0" applyNumberFormat="0" applyBorder="0" applyAlignment="0" applyProtection="0"/>
    <xf numFmtId="168" fontId="12" fillId="13" borderId="0" applyNumberFormat="0" applyBorder="0" applyAlignment="0" applyProtection="0"/>
    <xf numFmtId="168" fontId="12" fillId="13" borderId="0" applyNumberFormat="0" applyBorder="0" applyAlignment="0" applyProtection="0"/>
    <xf numFmtId="168" fontId="12" fillId="13" borderId="0" applyNumberFormat="0" applyBorder="0" applyAlignment="0" applyProtection="0"/>
    <xf numFmtId="168" fontId="12" fillId="13" borderId="0" applyNumberFormat="0" applyBorder="0" applyAlignment="0" applyProtection="0"/>
    <xf numFmtId="168" fontId="12" fillId="13" borderId="0" applyNumberFormat="0" applyBorder="0" applyAlignment="0" applyProtection="0"/>
    <xf numFmtId="168" fontId="12" fillId="13" borderId="0" applyNumberFormat="0" applyBorder="0" applyAlignment="0" applyProtection="0"/>
    <xf numFmtId="168" fontId="12" fillId="13" borderId="0" applyNumberFormat="0" applyBorder="0" applyAlignment="0" applyProtection="0"/>
    <xf numFmtId="168" fontId="12" fillId="13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2" fillId="9" borderId="0" applyNumberFormat="0" applyBorder="0" applyAlignment="0" applyProtection="0"/>
    <xf numFmtId="168" fontId="13" fillId="16" borderId="0" applyNumberFormat="0" applyBorder="0" applyAlignment="0" applyProtection="0"/>
    <xf numFmtId="168" fontId="13" fillId="11" borderId="0" applyNumberFormat="0" applyBorder="0" applyAlignment="0" applyProtection="0"/>
    <xf numFmtId="168" fontId="13" fillId="12" borderId="0" applyNumberFormat="0" applyBorder="0" applyAlignment="0" applyProtection="0"/>
    <xf numFmtId="168" fontId="13" fillId="17" borderId="0" applyNumberFormat="0" applyBorder="0" applyAlignment="0" applyProtection="0"/>
    <xf numFmtId="168" fontId="13" fillId="18" borderId="0" applyNumberFormat="0" applyBorder="0" applyAlignment="0" applyProtection="0"/>
    <xf numFmtId="168" fontId="13" fillId="19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5" borderId="0" applyNumberFormat="0" applyBorder="0" applyAlignment="0" applyProtection="0"/>
    <xf numFmtId="168" fontId="14" fillId="5" borderId="0" applyNumberFormat="0" applyBorder="0" applyAlignment="0" applyProtection="0"/>
    <xf numFmtId="168" fontId="14" fillId="5" borderId="0" applyNumberFormat="0" applyBorder="0" applyAlignment="0" applyProtection="0"/>
    <xf numFmtId="168" fontId="14" fillId="5" borderId="0" applyNumberFormat="0" applyBorder="0" applyAlignment="0" applyProtection="0"/>
    <xf numFmtId="168" fontId="14" fillId="5" borderId="0" applyNumberFormat="0" applyBorder="0" applyAlignment="0" applyProtection="0"/>
    <xf numFmtId="168" fontId="14" fillId="5" borderId="0" applyNumberFormat="0" applyBorder="0" applyAlignment="0" applyProtection="0"/>
    <xf numFmtId="168" fontId="14" fillId="5" borderId="0" applyNumberFormat="0" applyBorder="0" applyAlignment="0" applyProtection="0"/>
    <xf numFmtId="168" fontId="14" fillId="5" borderId="0" applyNumberFormat="0" applyBorder="0" applyAlignment="0" applyProtection="0"/>
    <xf numFmtId="168" fontId="14" fillId="20" borderId="0" applyNumberFormat="0" applyBorder="0" applyAlignment="0" applyProtection="0"/>
    <xf numFmtId="168" fontId="14" fillId="20" borderId="0" applyNumberFormat="0" applyBorder="0" applyAlignment="0" applyProtection="0"/>
    <xf numFmtId="168" fontId="14" fillId="20" borderId="0" applyNumberFormat="0" applyBorder="0" applyAlignment="0" applyProtection="0"/>
    <xf numFmtId="168" fontId="14" fillId="20" borderId="0" applyNumberFormat="0" applyBorder="0" applyAlignment="0" applyProtection="0"/>
    <xf numFmtId="168" fontId="14" fillId="20" borderId="0" applyNumberFormat="0" applyBorder="0" applyAlignment="0" applyProtection="0"/>
    <xf numFmtId="168" fontId="14" fillId="20" borderId="0" applyNumberFormat="0" applyBorder="0" applyAlignment="0" applyProtection="0"/>
    <xf numFmtId="168" fontId="14" fillId="20" borderId="0" applyNumberFormat="0" applyBorder="0" applyAlignment="0" applyProtection="0"/>
    <xf numFmtId="168" fontId="14" fillId="20" borderId="0" applyNumberFormat="0" applyBorder="0" applyAlignment="0" applyProtection="0"/>
    <xf numFmtId="168" fontId="14" fillId="15" borderId="0" applyNumberFormat="0" applyBorder="0" applyAlignment="0" applyProtection="0"/>
    <xf numFmtId="168" fontId="14" fillId="15" borderId="0" applyNumberFormat="0" applyBorder="0" applyAlignment="0" applyProtection="0"/>
    <xf numFmtId="168" fontId="14" fillId="15" borderId="0" applyNumberFormat="0" applyBorder="0" applyAlignment="0" applyProtection="0"/>
    <xf numFmtId="168" fontId="14" fillId="15" borderId="0" applyNumberFormat="0" applyBorder="0" applyAlignment="0" applyProtection="0"/>
    <xf numFmtId="168" fontId="14" fillId="15" borderId="0" applyNumberFormat="0" applyBorder="0" applyAlignment="0" applyProtection="0"/>
    <xf numFmtId="168" fontId="14" fillId="15" borderId="0" applyNumberFormat="0" applyBorder="0" applyAlignment="0" applyProtection="0"/>
    <xf numFmtId="168" fontId="14" fillId="15" borderId="0" applyNumberFormat="0" applyBorder="0" applyAlignment="0" applyProtection="0"/>
    <xf numFmtId="168" fontId="14" fillId="15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9" borderId="0" applyNumberFormat="0" applyBorder="0" applyAlignment="0" applyProtection="0"/>
    <xf numFmtId="168" fontId="14" fillId="9" borderId="0" applyNumberFormat="0" applyBorder="0" applyAlignment="0" applyProtection="0"/>
    <xf numFmtId="168" fontId="14" fillId="9" borderId="0" applyNumberFormat="0" applyBorder="0" applyAlignment="0" applyProtection="0"/>
    <xf numFmtId="168" fontId="14" fillId="9" borderId="0" applyNumberFormat="0" applyBorder="0" applyAlignment="0" applyProtection="0"/>
    <xf numFmtId="168" fontId="14" fillId="9" borderId="0" applyNumberFormat="0" applyBorder="0" applyAlignment="0" applyProtection="0"/>
    <xf numFmtId="168" fontId="14" fillId="9" borderId="0" applyNumberFormat="0" applyBorder="0" applyAlignment="0" applyProtection="0"/>
    <xf numFmtId="168" fontId="14" fillId="9" borderId="0" applyNumberFormat="0" applyBorder="0" applyAlignment="0" applyProtection="0"/>
    <xf numFmtId="168" fontId="14" fillId="9" borderId="0" applyNumberFormat="0" applyBorder="0" applyAlignment="0" applyProtection="0"/>
    <xf numFmtId="168" fontId="13" fillId="21" borderId="0" applyNumberFormat="0" applyBorder="0" applyAlignment="0" applyProtection="0"/>
    <xf numFmtId="168" fontId="13" fillId="22" borderId="0" applyNumberFormat="0" applyBorder="0" applyAlignment="0" applyProtection="0"/>
    <xf numFmtId="168" fontId="13" fillId="23" borderId="0" applyNumberFormat="0" applyBorder="0" applyAlignment="0" applyProtection="0"/>
    <xf numFmtId="168" fontId="13" fillId="17" borderId="0" applyNumberFormat="0" applyBorder="0" applyAlignment="0" applyProtection="0"/>
    <xf numFmtId="168" fontId="13" fillId="18" borderId="0" applyNumberFormat="0" applyBorder="0" applyAlignment="0" applyProtection="0"/>
    <xf numFmtId="168" fontId="13" fillId="24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6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6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6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6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6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6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6" fillId="6" borderId="0" applyNumberFormat="0" applyBorder="0" applyAlignment="0" applyProtection="0"/>
    <xf numFmtId="168" fontId="15" fillId="6" borderId="0" applyNumberFormat="0" applyBorder="0" applyAlignment="0" applyProtection="0"/>
    <xf numFmtId="168" fontId="15" fillId="6" borderId="0" applyNumberFormat="0" applyBorder="0" applyAlignment="0" applyProtection="0"/>
    <xf numFmtId="168" fontId="16" fillId="6" borderId="0" applyNumberFormat="0" applyBorder="0" applyAlignment="0" applyProtection="0"/>
    <xf numFmtId="168" fontId="17" fillId="10" borderId="2" applyNumberFormat="0" applyAlignment="0" applyProtection="0"/>
    <xf numFmtId="168" fontId="17" fillId="10" borderId="2" applyNumberFormat="0" applyAlignment="0" applyProtection="0"/>
    <xf numFmtId="168" fontId="17" fillId="10" borderId="2" applyNumberFormat="0" applyAlignment="0" applyProtection="0"/>
    <xf numFmtId="168" fontId="17" fillId="10" borderId="2" applyNumberFormat="0" applyAlignment="0" applyProtection="0"/>
    <xf numFmtId="168" fontId="17" fillId="10" borderId="2" applyNumberFormat="0" applyAlignment="0" applyProtection="0"/>
    <xf numFmtId="168" fontId="17" fillId="10" borderId="2" applyNumberFormat="0" applyAlignment="0" applyProtection="0"/>
    <xf numFmtId="168" fontId="17" fillId="10" borderId="2" applyNumberFormat="0" applyAlignment="0" applyProtection="0"/>
    <xf numFmtId="168" fontId="17" fillId="10" borderId="2" applyNumberFormat="0" applyAlignment="0" applyProtection="0"/>
    <xf numFmtId="168" fontId="18" fillId="25" borderId="3" applyNumberFormat="0" applyAlignment="0" applyProtection="0"/>
    <xf numFmtId="168" fontId="18" fillId="25" borderId="3" applyNumberFormat="0" applyAlignment="0" applyProtection="0"/>
    <xf numFmtId="168" fontId="18" fillId="25" borderId="3" applyNumberFormat="0" applyAlignment="0" applyProtection="0"/>
    <xf numFmtId="168" fontId="18" fillId="25" borderId="3" applyNumberFormat="0" applyAlignment="0" applyProtection="0"/>
    <xf numFmtId="168" fontId="18" fillId="25" borderId="3" applyNumberFormat="0" applyAlignment="0" applyProtection="0"/>
    <xf numFmtId="168" fontId="18" fillId="25" borderId="3" applyNumberFormat="0" applyAlignment="0" applyProtection="0"/>
    <xf numFmtId="168" fontId="18" fillId="25" borderId="3" applyNumberFormat="0" applyAlignment="0" applyProtection="0"/>
    <xf numFmtId="168" fontId="18" fillId="25" borderId="3" applyNumberFormat="0" applyAlignment="0" applyProtection="0"/>
    <xf numFmtId="168" fontId="18" fillId="25" borderId="3" applyNumberFormat="0" applyAlignment="0" applyProtection="0"/>
    <xf numFmtId="168" fontId="18" fillId="25" borderId="3" applyNumberFormat="0" applyAlignment="0" applyProtection="0"/>
    <xf numFmtId="168" fontId="18" fillId="25" borderId="3" applyNumberFormat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20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20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20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20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20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20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20" fillId="0" borderId="4" applyNumberFormat="0" applyFill="0" applyAlignment="0" applyProtection="0"/>
    <xf numFmtId="168" fontId="19" fillId="0" borderId="4" applyNumberFormat="0" applyFill="0" applyAlignment="0" applyProtection="0"/>
    <xf numFmtId="168" fontId="19" fillId="0" borderId="4" applyNumberFormat="0" applyFill="0" applyAlignment="0" applyProtection="0"/>
    <xf numFmtId="168" fontId="20" fillId="0" borderId="4" applyNumberFormat="0" applyFill="0" applyAlignment="0" applyProtection="0"/>
    <xf numFmtId="168" fontId="21" fillId="9" borderId="2" applyNumberFormat="0" applyAlignment="0" applyProtection="0"/>
    <xf numFmtId="168" fontId="22" fillId="15" borderId="5" applyNumberFormat="0" applyAlignment="0" applyProtection="0"/>
    <xf numFmtId="173" fontId="6" fillId="26" borderId="0"/>
    <xf numFmtId="173" fontId="6" fillId="26" borderId="0"/>
    <xf numFmtId="173" fontId="6" fillId="26" borderId="0"/>
    <xf numFmtId="173" fontId="6" fillId="26" borderId="0"/>
    <xf numFmtId="173" fontId="6" fillId="26" borderId="0"/>
    <xf numFmtId="173" fontId="6" fillId="26" borderId="0"/>
    <xf numFmtId="173" fontId="6" fillId="26" borderId="0"/>
    <xf numFmtId="173" fontId="6" fillId="26" borderId="0"/>
    <xf numFmtId="173" fontId="6" fillId="26" borderId="0"/>
    <xf numFmtId="173" fontId="6" fillId="26" borderId="0"/>
    <xf numFmtId="173" fontId="6" fillId="26" borderId="0"/>
    <xf numFmtId="173" fontId="6" fillId="26" borderId="0"/>
    <xf numFmtId="173" fontId="6" fillId="26" borderId="0"/>
    <xf numFmtId="173" fontId="6" fillId="26" borderId="0"/>
    <xf numFmtId="174" fontId="6" fillId="26" borderId="0"/>
    <xf numFmtId="168" fontId="15" fillId="6" borderId="0" applyNumberFormat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23" fillId="0" borderId="0" applyNumberFormat="0" applyFill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22" borderId="0" applyNumberFormat="0" applyBorder="0" applyAlignment="0" applyProtection="0"/>
    <xf numFmtId="168" fontId="14" fillId="22" borderId="0" applyNumberFormat="0" applyBorder="0" applyAlignment="0" applyProtection="0"/>
    <xf numFmtId="168" fontId="14" fillId="22" borderId="0" applyNumberFormat="0" applyBorder="0" applyAlignment="0" applyProtection="0"/>
    <xf numFmtId="168" fontId="14" fillId="22" borderId="0" applyNumberFormat="0" applyBorder="0" applyAlignment="0" applyProtection="0"/>
    <xf numFmtId="168" fontId="14" fillId="22" borderId="0" applyNumberFormat="0" applyBorder="0" applyAlignment="0" applyProtection="0"/>
    <xf numFmtId="168" fontId="14" fillId="22" borderId="0" applyNumberFormat="0" applyBorder="0" applyAlignment="0" applyProtection="0"/>
    <xf numFmtId="168" fontId="14" fillId="22" borderId="0" applyNumberFormat="0" applyBorder="0" applyAlignment="0" applyProtection="0"/>
    <xf numFmtId="168" fontId="14" fillId="22" borderId="0" applyNumberFormat="0" applyBorder="0" applyAlignment="0" applyProtection="0"/>
    <xf numFmtId="168" fontId="14" fillId="23" borderId="0" applyNumberFormat="0" applyBorder="0" applyAlignment="0" applyProtection="0"/>
    <xf numFmtId="168" fontId="14" fillId="23" borderId="0" applyNumberFormat="0" applyBorder="0" applyAlignment="0" applyProtection="0"/>
    <xf numFmtId="168" fontId="14" fillId="23" borderId="0" applyNumberFormat="0" applyBorder="0" applyAlignment="0" applyProtection="0"/>
    <xf numFmtId="168" fontId="14" fillId="23" borderId="0" applyNumberFormat="0" applyBorder="0" applyAlignment="0" applyProtection="0"/>
    <xf numFmtId="168" fontId="14" fillId="23" borderId="0" applyNumberFormat="0" applyBorder="0" applyAlignment="0" applyProtection="0"/>
    <xf numFmtId="168" fontId="14" fillId="23" borderId="0" applyNumberFormat="0" applyBorder="0" applyAlignment="0" applyProtection="0"/>
    <xf numFmtId="168" fontId="14" fillId="23" borderId="0" applyNumberFormat="0" applyBorder="0" applyAlignment="0" applyProtection="0"/>
    <xf numFmtId="168" fontId="14" fillId="23" borderId="0" applyNumberFormat="0" applyBorder="0" applyAlignment="0" applyProtection="0"/>
    <xf numFmtId="168" fontId="14" fillId="24" borderId="0" applyNumberFormat="0" applyBorder="0" applyAlignment="0" applyProtection="0"/>
    <xf numFmtId="168" fontId="14" fillId="24" borderId="0" applyNumberFormat="0" applyBorder="0" applyAlignment="0" applyProtection="0"/>
    <xf numFmtId="168" fontId="14" fillId="24" borderId="0" applyNumberFormat="0" applyBorder="0" applyAlignment="0" applyProtection="0"/>
    <xf numFmtId="168" fontId="14" fillId="24" borderId="0" applyNumberFormat="0" applyBorder="0" applyAlignment="0" applyProtection="0"/>
    <xf numFmtId="168" fontId="14" fillId="24" borderId="0" applyNumberFormat="0" applyBorder="0" applyAlignment="0" applyProtection="0"/>
    <xf numFmtId="168" fontId="14" fillId="24" borderId="0" applyNumberFormat="0" applyBorder="0" applyAlignment="0" applyProtection="0"/>
    <xf numFmtId="168" fontId="14" fillId="24" borderId="0" applyNumberFormat="0" applyBorder="0" applyAlignment="0" applyProtection="0"/>
    <xf numFmtId="168" fontId="14" fillId="24" borderId="0" applyNumberFormat="0" applyBorder="0" applyAlignment="0" applyProtection="0"/>
    <xf numFmtId="168" fontId="21" fillId="9" borderId="2" applyNumberFormat="0" applyAlignment="0" applyProtection="0"/>
    <xf numFmtId="168" fontId="21" fillId="9" borderId="2" applyNumberFormat="0" applyAlignment="0" applyProtection="0"/>
    <xf numFmtId="168" fontId="21" fillId="9" borderId="2" applyNumberFormat="0" applyAlignment="0" applyProtection="0"/>
    <xf numFmtId="168" fontId="21" fillId="9" borderId="2" applyNumberFormat="0" applyAlignment="0" applyProtection="0"/>
    <xf numFmtId="168" fontId="21" fillId="9" borderId="2" applyNumberFormat="0" applyAlignment="0" applyProtection="0"/>
    <xf numFmtId="168" fontId="24" fillId="9" borderId="2" applyNumberFormat="0" applyAlignment="0" applyProtection="0"/>
    <xf numFmtId="168" fontId="21" fillId="9" borderId="2" applyNumberFormat="0" applyAlignment="0" applyProtection="0"/>
    <xf numFmtId="168" fontId="21" fillId="9" borderId="2" applyNumberFormat="0" applyAlignment="0" applyProtection="0"/>
    <xf numFmtId="168" fontId="24" fillId="9" borderId="2" applyNumberFormat="0" applyAlignment="0" applyProtection="0"/>
    <xf numFmtId="168" fontId="21" fillId="9" borderId="2" applyNumberFormat="0" applyAlignment="0" applyProtection="0"/>
    <xf numFmtId="168" fontId="21" fillId="9" borderId="2" applyNumberFormat="0" applyAlignment="0" applyProtection="0"/>
    <xf numFmtId="168" fontId="24" fillId="9" borderId="2" applyNumberFormat="0" applyAlignment="0" applyProtection="0"/>
    <xf numFmtId="168" fontId="21" fillId="9" borderId="2" applyNumberFormat="0" applyAlignment="0" applyProtection="0"/>
    <xf numFmtId="168" fontId="21" fillId="9" borderId="2" applyNumberFormat="0" applyAlignment="0" applyProtection="0"/>
    <xf numFmtId="168" fontId="24" fillId="9" borderId="2" applyNumberFormat="0" applyAlignment="0" applyProtection="0"/>
    <xf numFmtId="168" fontId="21" fillId="9" borderId="2" applyNumberFormat="0" applyAlignment="0" applyProtection="0"/>
    <xf numFmtId="168" fontId="21" fillId="9" borderId="2" applyNumberFormat="0" applyAlignment="0" applyProtection="0"/>
    <xf numFmtId="168" fontId="24" fillId="9" borderId="2" applyNumberFormat="0" applyAlignment="0" applyProtection="0"/>
    <xf numFmtId="168" fontId="21" fillId="9" borderId="2" applyNumberFormat="0" applyAlignment="0" applyProtection="0"/>
    <xf numFmtId="168" fontId="21" fillId="9" borderId="2" applyNumberFormat="0" applyAlignment="0" applyProtection="0"/>
    <xf numFmtId="168" fontId="24" fillId="9" borderId="2" applyNumberFormat="0" applyAlignment="0" applyProtection="0"/>
    <xf numFmtId="168" fontId="21" fillId="9" borderId="2" applyNumberFormat="0" applyAlignment="0" applyProtection="0"/>
    <xf numFmtId="168" fontId="21" fillId="9" borderId="2" applyNumberFormat="0" applyAlignment="0" applyProtection="0"/>
    <xf numFmtId="168" fontId="24" fillId="9" borderId="2" applyNumberFormat="0" applyAlignment="0" applyProtection="0"/>
    <xf numFmtId="168" fontId="21" fillId="9" borderId="2" applyNumberFormat="0" applyAlignment="0" applyProtection="0"/>
    <xf numFmtId="168" fontId="21" fillId="9" borderId="2" applyNumberFormat="0" applyAlignment="0" applyProtection="0"/>
    <xf numFmtId="168" fontId="24" fillId="9" borderId="2" applyNumberFormat="0" applyAlignment="0" applyProtection="0"/>
    <xf numFmtId="168" fontId="25" fillId="0" borderId="0"/>
    <xf numFmtId="168" fontId="25" fillId="0" borderId="0"/>
    <xf numFmtId="168" fontId="25" fillId="0" borderId="0" applyFont="0" applyFill="0" applyBorder="0" applyAlignment="0" applyProtection="0"/>
    <xf numFmtId="168" fontId="19" fillId="0" borderId="4" applyNumberFormat="0" applyFill="0" applyAlignment="0" applyProtection="0"/>
    <xf numFmtId="168" fontId="18" fillId="25" borderId="3" applyNumberFormat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2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9" fontId="6" fillId="0" borderId="0" applyFill="0" applyBorder="0" applyAlignment="0" applyProtection="0"/>
    <xf numFmtId="180" fontId="28" fillId="26" borderId="0"/>
    <xf numFmtId="181" fontId="29" fillId="26" borderId="0"/>
    <xf numFmtId="168" fontId="30" fillId="0" borderId="6" applyNumberFormat="0" applyFill="0" applyAlignment="0" applyProtection="0"/>
    <xf numFmtId="168" fontId="31" fillId="0" borderId="7" applyNumberFormat="0" applyFill="0" applyAlignment="0" applyProtection="0"/>
    <xf numFmtId="168" fontId="23" fillId="0" borderId="8" applyNumberFormat="0" applyFill="0" applyAlignment="0" applyProtection="0"/>
    <xf numFmtId="168" fontId="23" fillId="0" borderId="0" applyNumberFormat="0" applyFill="0" applyBorder="0" applyAlignment="0" applyProtection="0"/>
    <xf numFmtId="168" fontId="32" fillId="20" borderId="0" applyNumberFormat="0" applyBorder="0" applyAlignment="0" applyProtection="0"/>
    <xf numFmtId="168" fontId="32" fillId="20" borderId="0" applyNumberFormat="0" applyBorder="0" applyAlignment="0" applyProtection="0"/>
    <xf numFmtId="168" fontId="32" fillId="20" borderId="0" applyNumberFormat="0" applyBorder="0" applyAlignment="0" applyProtection="0"/>
    <xf numFmtId="168" fontId="32" fillId="20" borderId="0" applyNumberFormat="0" applyBorder="0" applyAlignment="0" applyProtection="0"/>
    <xf numFmtId="168" fontId="32" fillId="20" borderId="0" applyNumberFormat="0" applyBorder="0" applyAlignment="0" applyProtection="0"/>
    <xf numFmtId="168" fontId="32" fillId="20" borderId="0" applyNumberFormat="0" applyBorder="0" applyAlignment="0" applyProtection="0"/>
    <xf numFmtId="168" fontId="32" fillId="20" borderId="0" applyNumberFormat="0" applyBorder="0" applyAlignment="0" applyProtection="0"/>
    <xf numFmtId="168" fontId="32" fillId="20" borderId="0" applyNumberFormat="0" applyBorder="0" applyAlignment="0" applyProtection="0"/>
    <xf numFmtId="168" fontId="33" fillId="20" borderId="0" applyNumberFormat="0" applyBorder="0" applyAlignment="0" applyProtection="0"/>
    <xf numFmtId="168" fontId="34" fillId="0" borderId="0"/>
    <xf numFmtId="168" fontId="27" fillId="0" borderId="0"/>
    <xf numFmtId="168" fontId="27" fillId="0" borderId="0"/>
    <xf numFmtId="168" fontId="35" fillId="0" borderId="0" applyNumberFormat="0" applyFill="0" applyBorder="0">
      <alignment vertical="center"/>
    </xf>
    <xf numFmtId="168" fontId="35" fillId="0" borderId="0" applyNumberFormat="0" applyFill="0" applyBorder="0">
      <alignment vertical="center"/>
    </xf>
    <xf numFmtId="168" fontId="27" fillId="0" borderId="0"/>
    <xf numFmtId="168" fontId="6" fillId="0" borderId="0"/>
    <xf numFmtId="168" fontId="6" fillId="0" borderId="0"/>
    <xf numFmtId="168" fontId="27" fillId="0" borderId="0"/>
    <xf numFmtId="168" fontId="27" fillId="0" borderId="0"/>
    <xf numFmtId="168" fontId="1" fillId="0" borderId="0"/>
    <xf numFmtId="168" fontId="27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26" fillId="0" borderId="0"/>
    <xf numFmtId="168" fontId="26" fillId="0" borderId="0"/>
    <xf numFmtId="168" fontId="26" fillId="0" borderId="0"/>
    <xf numFmtId="0" fontId="2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5" fillId="0" borderId="0" applyNumberFormat="0" applyFill="0" applyBorder="0">
      <alignment vertical="center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7" fillId="0" borderId="0"/>
    <xf numFmtId="168" fontId="1" fillId="0" borderId="0"/>
    <xf numFmtId="168" fontId="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7" fillId="0" borderId="0"/>
    <xf numFmtId="168" fontId="35" fillId="0" borderId="0" applyNumberFormat="0" applyFill="0" applyBorder="0">
      <alignment vertical="center"/>
    </xf>
    <xf numFmtId="168" fontId="35" fillId="0" borderId="0" applyNumberFormat="0" applyFill="0" applyBorder="0">
      <alignment vertical="center"/>
    </xf>
    <xf numFmtId="168" fontId="6" fillId="0" borderId="0"/>
    <xf numFmtId="168" fontId="27" fillId="0" borderId="0"/>
    <xf numFmtId="168" fontId="6" fillId="0" borderId="0"/>
    <xf numFmtId="168" fontId="27" fillId="0" borderId="0"/>
    <xf numFmtId="168" fontId="27" fillId="0" borderId="0"/>
    <xf numFmtId="168" fontId="11" fillId="27" borderId="9" applyNumberFormat="0" applyFont="0" applyAlignment="0" applyProtection="0"/>
    <xf numFmtId="168" fontId="11" fillId="27" borderId="9" applyNumberFormat="0" applyFont="0" applyAlignment="0" applyProtection="0"/>
    <xf numFmtId="168" fontId="11" fillId="27" borderId="9" applyNumberFormat="0" applyFont="0" applyAlignment="0" applyProtection="0"/>
    <xf numFmtId="168" fontId="11" fillId="27" borderId="9" applyNumberFormat="0" applyFont="0" applyAlignment="0" applyProtection="0"/>
    <xf numFmtId="168" fontId="11" fillId="27" borderId="9" applyNumberFormat="0" applyFont="0" applyAlignment="0" applyProtection="0"/>
    <xf numFmtId="168" fontId="11" fillId="27" borderId="9" applyNumberFormat="0" applyFont="0" applyAlignment="0" applyProtection="0"/>
    <xf numFmtId="168" fontId="11" fillId="27" borderId="9" applyNumberFormat="0" applyFont="0" applyAlignment="0" applyProtection="0"/>
    <xf numFmtId="168" fontId="11" fillId="27" borderId="9" applyNumberFormat="0" applyFont="0" applyAlignment="0" applyProtection="0"/>
    <xf numFmtId="168" fontId="11" fillId="27" borderId="9" applyNumberFormat="0" applyFont="0" applyAlignment="0" applyProtection="0"/>
    <xf numFmtId="168" fontId="11" fillId="27" borderId="9" applyNumberFormat="0" applyFont="0" applyAlignment="0" applyProtection="0"/>
    <xf numFmtId="168" fontId="11" fillId="27" borderId="9" applyNumberFormat="0" applyFont="0" applyAlignment="0" applyProtection="0"/>
    <xf numFmtId="168" fontId="36" fillId="15" borderId="2" applyNumberFormat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7" fillId="28" borderId="0"/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68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168" fontId="38" fillId="0" borderId="10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27" fillId="29" borderId="0" applyNumberFormat="0" applyFont="0" applyBorder="0" applyAlignment="0" applyProtection="0"/>
    <xf numFmtId="168" fontId="39" fillId="0" borderId="0" applyNumberFormat="0" applyFont="0" applyAlignment="0" applyProtection="0"/>
    <xf numFmtId="173" fontId="8" fillId="0" borderId="0"/>
    <xf numFmtId="168" fontId="8" fillId="0" borderId="0"/>
    <xf numFmtId="168" fontId="40" fillId="0" borderId="11" applyNumberFormat="0" applyFill="0" applyAlignment="0" applyProtection="0"/>
    <xf numFmtId="168" fontId="41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12" applyNumberFormat="0" applyFill="0" applyAlignment="0" applyProtection="0"/>
    <xf numFmtId="168" fontId="43" fillId="0" borderId="12" applyNumberFormat="0" applyFill="0" applyAlignment="0" applyProtection="0"/>
    <xf numFmtId="168" fontId="43" fillId="0" borderId="12" applyNumberFormat="0" applyFill="0" applyAlignment="0" applyProtection="0"/>
    <xf numFmtId="168" fontId="43" fillId="0" borderId="12" applyNumberFormat="0" applyFill="0" applyAlignment="0" applyProtection="0"/>
    <xf numFmtId="168" fontId="43" fillId="0" borderId="12" applyNumberFormat="0" applyFill="0" applyAlignment="0" applyProtection="0"/>
    <xf numFmtId="168" fontId="43" fillId="0" borderId="12" applyNumberFormat="0" applyFill="0" applyAlignment="0" applyProtection="0"/>
    <xf numFmtId="168" fontId="43" fillId="0" borderId="12" applyNumberFormat="0" applyFill="0" applyAlignment="0" applyProtection="0"/>
    <xf numFmtId="168" fontId="43" fillId="0" borderId="12" applyNumberFormat="0" applyFill="0" applyAlignment="0" applyProtection="0"/>
    <xf numFmtId="168" fontId="44" fillId="0" borderId="7" applyNumberFormat="0" applyFill="0" applyAlignment="0" applyProtection="0"/>
    <xf numFmtId="168" fontId="44" fillId="0" borderId="7" applyNumberFormat="0" applyFill="0" applyAlignment="0" applyProtection="0"/>
    <xf numFmtId="168" fontId="44" fillId="0" borderId="7" applyNumberFormat="0" applyFill="0" applyAlignment="0" applyProtection="0"/>
    <xf numFmtId="168" fontId="44" fillId="0" borderId="7" applyNumberFormat="0" applyFill="0" applyAlignment="0" applyProtection="0"/>
    <xf numFmtId="168" fontId="44" fillId="0" borderId="7" applyNumberFormat="0" applyFill="0" applyAlignment="0" applyProtection="0"/>
    <xf numFmtId="168" fontId="44" fillId="0" borderId="7" applyNumberFormat="0" applyFill="0" applyAlignment="0" applyProtection="0"/>
    <xf numFmtId="168" fontId="44" fillId="0" borderId="7" applyNumberFormat="0" applyFill="0" applyAlignment="0" applyProtection="0"/>
    <xf numFmtId="168" fontId="44" fillId="0" borderId="7" applyNumberFormat="0" applyFill="0" applyAlignment="0" applyProtection="0"/>
    <xf numFmtId="168" fontId="45" fillId="0" borderId="13" applyNumberFormat="0" applyFill="0" applyAlignment="0" applyProtection="0"/>
    <xf numFmtId="168" fontId="45" fillId="0" borderId="13" applyNumberFormat="0" applyFill="0" applyAlignment="0" applyProtection="0"/>
    <xf numFmtId="168" fontId="45" fillId="0" borderId="13" applyNumberFormat="0" applyFill="0" applyAlignment="0" applyProtection="0"/>
    <xf numFmtId="168" fontId="45" fillId="0" borderId="13" applyNumberFormat="0" applyFill="0" applyAlignment="0" applyProtection="0"/>
    <xf numFmtId="168" fontId="45" fillId="0" borderId="13" applyNumberFormat="0" applyFill="0" applyAlignment="0" applyProtection="0"/>
    <xf numFmtId="168" fontId="45" fillId="0" borderId="13" applyNumberFormat="0" applyFill="0" applyAlignment="0" applyProtection="0"/>
    <xf numFmtId="168" fontId="45" fillId="0" borderId="13" applyNumberFormat="0" applyFill="0" applyAlignment="0" applyProtection="0"/>
    <xf numFmtId="168" fontId="45" fillId="0" borderId="13" applyNumberFormat="0" applyFill="0" applyAlignment="0" applyProtection="0"/>
    <xf numFmtId="168" fontId="3" fillId="0" borderId="14" applyNumberFormat="0" applyFill="0" applyAlignment="0" applyProtection="0"/>
    <xf numFmtId="168" fontId="3" fillId="0" borderId="14" applyNumberFormat="0" applyFill="0" applyAlignment="0" applyProtection="0"/>
    <xf numFmtId="168" fontId="3" fillId="0" borderId="14" applyNumberFormat="0" applyFill="0" applyAlignment="0" applyProtection="0"/>
    <xf numFmtId="168" fontId="3" fillId="0" borderId="14" applyNumberFormat="0" applyFill="0" applyAlignment="0" applyProtection="0"/>
    <xf numFmtId="168" fontId="3" fillId="0" borderId="14" applyNumberFormat="0" applyFill="0" applyAlignment="0" applyProtection="0"/>
    <xf numFmtId="168" fontId="3" fillId="0" borderId="14" applyNumberFormat="0" applyFill="0" applyAlignment="0" applyProtection="0"/>
    <xf numFmtId="168" fontId="3" fillId="0" borderId="14" applyNumberFormat="0" applyFill="0" applyAlignment="0" applyProtection="0"/>
    <xf numFmtId="168" fontId="3" fillId="0" borderId="14" applyNumberFormat="0" applyFill="0" applyAlignment="0" applyProtection="0"/>
    <xf numFmtId="168" fontId="46" fillId="0" borderId="0" applyNumberFormat="0" applyFill="0" applyBorder="0" applyAlignment="0" applyProtection="0"/>
    <xf numFmtId="168" fontId="11" fillId="27" borderId="9" applyNumberFormat="0" applyFont="0" applyAlignment="0" applyProtection="0"/>
    <xf numFmtId="168" fontId="47" fillId="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168" fontId="25" fillId="0" borderId="0"/>
    <xf numFmtId="168" fontId="1" fillId="0" borderId="0"/>
    <xf numFmtId="168" fontId="1" fillId="0" borderId="0"/>
    <xf numFmtId="168" fontId="6" fillId="0" borderId="0"/>
    <xf numFmtId="168" fontId="6" fillId="0" borderId="0"/>
    <xf numFmtId="168" fontId="6" fillId="0" borderId="0"/>
    <xf numFmtId="191" fontId="6" fillId="0" borderId="0"/>
    <xf numFmtId="191" fontId="1" fillId="0" borderId="0"/>
    <xf numFmtId="168" fontId="6" fillId="0" borderId="0"/>
    <xf numFmtId="191" fontId="1" fillId="0" borderId="0"/>
    <xf numFmtId="0" fontId="50" fillId="0" borderId="0"/>
    <xf numFmtId="9" fontId="5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47" fillId="5" borderId="0" applyNumberFormat="0" applyBorder="0" applyAlignment="0" applyProtection="0"/>
    <xf numFmtId="0" fontId="36" fillId="15" borderId="2" applyNumberFormat="0" applyAlignment="0" applyProtection="0"/>
    <xf numFmtId="0" fontId="18" fillId="25" borderId="3" applyNumberFormat="0" applyAlignment="0" applyProtection="0"/>
    <xf numFmtId="0" fontId="4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1" fillId="9" borderId="2" applyNumberFormat="0" applyAlignment="0" applyProtection="0"/>
    <xf numFmtId="0" fontId="19" fillId="0" borderId="4" applyNumberFormat="0" applyFill="0" applyAlignment="0" applyProtection="0"/>
    <xf numFmtId="176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/>
    <xf numFmtId="0" fontId="11" fillId="27" borderId="9" applyNumberFormat="0" applyFont="0" applyAlignment="0" applyProtection="0"/>
    <xf numFmtId="0" fontId="22" fillId="15" borderId="5" applyNumberFormat="0" applyAlignment="0" applyProtection="0"/>
    <xf numFmtId="173" fontId="8" fillId="0" borderId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/>
    <xf numFmtId="0" fontId="25" fillId="0" borderId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48" fillId="0" borderId="0" applyNumberFormat="0" applyFill="0" applyBorder="0" applyAlignment="0">
      <protection locked="0"/>
    </xf>
    <xf numFmtId="0" fontId="6" fillId="13" borderId="0" applyNumberFormat="0" applyBorder="0" applyAlignment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0" borderId="36"/>
    <xf numFmtId="0" fontId="54" fillId="0" borderId="0"/>
    <xf numFmtId="173" fontId="6" fillId="0" borderId="0"/>
    <xf numFmtId="18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7" fillId="0" borderId="0" applyProtection="0"/>
    <xf numFmtId="0" fontId="51" fillId="0" borderId="0" applyProtection="0"/>
    <xf numFmtId="0" fontId="49" fillId="0" borderId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Protection="0"/>
    <xf numFmtId="4" fontId="7" fillId="0" borderId="0" applyProtection="0"/>
    <xf numFmtId="0" fontId="47" fillId="5" borderId="0" applyNumberFormat="0" applyBorder="0" applyAlignment="0" applyProtection="0"/>
    <xf numFmtId="193" fontId="6" fillId="0" borderId="0" applyFont="0" applyFill="0" applyBorder="0" applyAlignment="0" applyProtection="0"/>
    <xf numFmtId="4" fontId="6" fillId="0" borderId="0"/>
    <xf numFmtId="4" fontId="6" fillId="0" borderId="0"/>
    <xf numFmtId="194" fontId="6" fillId="0" borderId="0"/>
    <xf numFmtId="3" fontId="55" fillId="0" borderId="0"/>
    <xf numFmtId="3" fontId="7" fillId="0" borderId="0" applyFont="0" applyFill="0" applyBorder="0" applyAlignment="0" applyProtection="0"/>
    <xf numFmtId="0" fontId="22" fillId="15" borderId="5" applyNumberFormat="0" applyAlignment="0" applyProtection="0"/>
    <xf numFmtId="0" fontId="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5" fillId="0" borderId="0"/>
    <xf numFmtId="4" fontId="56" fillId="0" borderId="0"/>
    <xf numFmtId="0" fontId="6" fillId="13" borderId="0" applyNumberFormat="0" applyBorder="0" applyAlignment="0">
      <protection locked="0"/>
    </xf>
    <xf numFmtId="0" fontId="9" fillId="0" borderId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96" fontId="6" fillId="0" borderId="0" applyFill="0" applyBorder="0" applyAlignment="0" applyProtection="0"/>
    <xf numFmtId="196" fontId="6" fillId="0" borderId="0" applyFill="0" applyBorder="0" applyAlignment="0" applyProtection="0"/>
    <xf numFmtId="193" fontId="6" fillId="0" borderId="0" applyFont="0" applyFill="0" applyBorder="0" applyAlignment="0" applyProtection="0"/>
    <xf numFmtId="197" fontId="6" fillId="26" borderId="0"/>
    <xf numFmtId="197" fontId="6" fillId="26" borderId="0"/>
    <xf numFmtId="181" fontId="6" fillId="26" borderId="0"/>
    <xf numFmtId="181" fontId="6" fillId="26" borderId="0"/>
    <xf numFmtId="0" fontId="34" fillId="0" borderId="0"/>
    <xf numFmtId="0" fontId="34" fillId="0" borderId="0"/>
    <xf numFmtId="39" fontId="7" fillId="0" borderId="0"/>
    <xf numFmtId="0" fontId="12" fillId="0" borderId="0"/>
    <xf numFmtId="0" fontId="5" fillId="0" borderId="0"/>
    <xf numFmtId="0" fontId="52" fillId="0" borderId="0"/>
    <xf numFmtId="194" fontId="6" fillId="0" borderId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98" fontId="6" fillId="0" borderId="0"/>
    <xf numFmtId="0" fontId="57" fillId="0" borderId="0"/>
    <xf numFmtId="0" fontId="58" fillId="0" borderId="0"/>
    <xf numFmtId="0" fontId="58" fillId="0" borderId="0"/>
    <xf numFmtId="0" fontId="59" fillId="0" borderId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0">
    <xf numFmtId="0" fontId="0" fillId="0" borderId="0" xfId="0"/>
    <xf numFmtId="168" fontId="63" fillId="0" borderId="0" xfId="381" applyFont="1" applyAlignment="1">
      <alignment vertical="center"/>
    </xf>
    <xf numFmtId="168" fontId="64" fillId="0" borderId="20" xfId="385" applyFont="1" applyFill="1" applyBorder="1" applyAlignment="1">
      <alignment horizontal="left" vertical="center" wrapText="1"/>
    </xf>
    <xf numFmtId="199" fontId="64" fillId="0" borderId="23" xfId="385" applyNumberFormat="1" applyFont="1" applyFill="1" applyBorder="1" applyAlignment="1">
      <alignment horizontal="center" vertical="center" wrapText="1"/>
    </xf>
    <xf numFmtId="199" fontId="66" fillId="30" borderId="35" xfId="385" applyNumberFormat="1" applyFont="1" applyFill="1" applyBorder="1" applyAlignment="1">
      <alignment horizontal="center" vertical="center" wrapText="1"/>
    </xf>
    <xf numFmtId="199" fontId="66" fillId="30" borderId="21" xfId="385" applyNumberFormat="1" applyFont="1" applyFill="1" applyBorder="1" applyAlignment="1">
      <alignment horizontal="center" vertical="center" wrapText="1"/>
    </xf>
    <xf numFmtId="3" fontId="71" fillId="0" borderId="0" xfId="381" applyNumberFormat="1" applyFont="1" applyFill="1" applyBorder="1" applyAlignment="1">
      <alignment horizontal="center" vertical="center" wrapText="1"/>
    </xf>
    <xf numFmtId="168" fontId="63" fillId="0" borderId="0" xfId="381" applyFont="1" applyBorder="1" applyAlignment="1">
      <alignment vertical="center"/>
    </xf>
    <xf numFmtId="168" fontId="61" fillId="0" borderId="0" xfId="381" applyFont="1" applyFill="1" applyBorder="1" applyAlignment="1">
      <alignment vertical="center"/>
    </xf>
    <xf numFmtId="168" fontId="77" fillId="0" borderId="0" xfId="381" applyFont="1" applyFill="1" applyBorder="1" applyAlignment="1">
      <alignment horizontal="center" vertical="center" wrapText="1"/>
    </xf>
    <xf numFmtId="1" fontId="78" fillId="32" borderId="40" xfId="381" applyNumberFormat="1" applyFont="1" applyFill="1" applyBorder="1" applyAlignment="1">
      <alignment horizontal="center" vertical="center" wrapText="1"/>
    </xf>
    <xf numFmtId="168" fontId="79" fillId="0" borderId="0" xfId="381" applyFont="1" applyFill="1" applyBorder="1" applyAlignment="1">
      <alignment horizontal="center" vertical="center" wrapText="1"/>
    </xf>
    <xf numFmtId="168" fontId="63" fillId="3" borderId="0" xfId="381" applyFont="1" applyFill="1" applyBorder="1" applyAlignment="1">
      <alignment vertical="center"/>
    </xf>
    <xf numFmtId="168" fontId="64" fillId="0" borderId="0" xfId="381" applyFont="1" applyAlignment="1">
      <alignment vertical="center"/>
    </xf>
    <xf numFmtId="168" fontId="61" fillId="0" borderId="0" xfId="381" applyFont="1" applyFill="1" applyBorder="1" applyAlignment="1">
      <alignment vertical="center" wrapText="1"/>
    </xf>
    <xf numFmtId="168" fontId="67" fillId="0" borderId="0" xfId="381" applyFont="1" applyFill="1" applyBorder="1" applyAlignment="1">
      <alignment horizontal="center" vertical="center" wrapText="1"/>
    </xf>
    <xf numFmtId="168" fontId="63" fillId="0" borderId="0" xfId="381" applyFont="1" applyFill="1" applyBorder="1" applyAlignment="1">
      <alignment vertical="center"/>
    </xf>
    <xf numFmtId="3" fontId="87" fillId="0" borderId="0" xfId="381" applyNumberFormat="1" applyFont="1" applyFill="1" applyBorder="1" applyAlignment="1">
      <alignment horizontal="center" vertical="center" wrapText="1"/>
    </xf>
    <xf numFmtId="3" fontId="88" fillId="0" borderId="0" xfId="381" applyNumberFormat="1" applyFont="1" applyFill="1" applyBorder="1" applyAlignment="1">
      <alignment horizontal="center" vertical="center" wrapText="1"/>
    </xf>
    <xf numFmtId="3" fontId="87" fillId="3" borderId="0" xfId="381" applyNumberFormat="1" applyFont="1" applyFill="1" applyBorder="1" applyAlignment="1">
      <alignment horizontal="center" vertical="center" wrapText="1"/>
    </xf>
    <xf numFmtId="168" fontId="63" fillId="0" borderId="0" xfId="381" applyFont="1" applyFill="1" applyAlignment="1">
      <alignment vertical="center"/>
    </xf>
    <xf numFmtId="0" fontId="62" fillId="3" borderId="49" xfId="730" applyFont="1" applyFill="1" applyBorder="1" applyAlignment="1">
      <alignment horizontal="center" vertical="center"/>
    </xf>
    <xf numFmtId="168" fontId="67" fillId="31" borderId="18" xfId="381" applyFont="1" applyFill="1" applyBorder="1" applyAlignment="1">
      <alignment horizontal="center" vertical="center" wrapText="1"/>
    </xf>
    <xf numFmtId="0" fontId="64" fillId="3" borderId="16" xfId="730" applyFont="1" applyFill="1" applyBorder="1" applyAlignment="1">
      <alignment horizontal="center" vertical="center"/>
    </xf>
    <xf numFmtId="1" fontId="67" fillId="30" borderId="60" xfId="381" applyNumberFormat="1" applyFont="1" applyFill="1" applyBorder="1" applyAlignment="1">
      <alignment horizontal="center" vertical="center" wrapText="1"/>
    </xf>
    <xf numFmtId="0" fontId="62" fillId="0" borderId="19" xfId="730" applyFont="1" applyFill="1" applyBorder="1" applyAlignment="1">
      <alignment horizontal="left" vertical="center"/>
    </xf>
    <xf numFmtId="168" fontId="68" fillId="0" borderId="20" xfId="381" applyFont="1" applyFill="1" applyBorder="1" applyAlignment="1">
      <alignment horizontal="center" vertical="center" wrapText="1"/>
    </xf>
    <xf numFmtId="182" fontId="63" fillId="0" borderId="20" xfId="730" applyNumberFormat="1" applyFont="1" applyFill="1" applyBorder="1" applyAlignment="1">
      <alignment horizontal="right" vertical="center"/>
    </xf>
    <xf numFmtId="189" fontId="63" fillId="0" borderId="20" xfId="730" applyNumberFormat="1" applyFont="1" applyFill="1" applyBorder="1" applyAlignment="1">
      <alignment horizontal="right" vertical="center"/>
    </xf>
    <xf numFmtId="202" fontId="63" fillId="2" borderId="0" xfId="730" applyNumberFormat="1" applyFont="1" applyFill="1" applyBorder="1" applyAlignment="1">
      <alignment horizontal="center" vertical="center" wrapText="1"/>
    </xf>
    <xf numFmtId="168" fontId="68" fillId="0" borderId="19" xfId="381" applyFont="1" applyFill="1" applyBorder="1" applyAlignment="1">
      <alignment horizontal="center" vertical="center" wrapText="1"/>
    </xf>
    <xf numFmtId="0" fontId="62" fillId="0" borderId="19" xfId="730" applyFont="1" applyFill="1" applyBorder="1" applyAlignment="1">
      <alignment horizontal="left" vertical="center" wrapText="1"/>
    </xf>
    <xf numFmtId="3" fontId="62" fillId="0" borderId="20" xfId="730" applyNumberFormat="1" applyFont="1" applyFill="1" applyBorder="1" applyAlignment="1">
      <alignment horizontal="right" vertical="center" wrapText="1"/>
    </xf>
    <xf numFmtId="168" fontId="63" fillId="0" borderId="0" xfId="381" applyFont="1" applyAlignment="1">
      <alignment horizontal="center" vertical="center"/>
    </xf>
    <xf numFmtId="174" fontId="64" fillId="3" borderId="0" xfId="730" applyNumberFormat="1" applyFont="1" applyFill="1" applyAlignment="1">
      <alignment vertical="center"/>
    </xf>
    <xf numFmtId="168" fontId="64" fillId="0" borderId="0" xfId="381" applyFont="1" applyFill="1" applyAlignment="1">
      <alignment vertical="center"/>
    </xf>
    <xf numFmtId="1" fontId="63" fillId="0" borderId="0" xfId="381" applyNumberFormat="1" applyFont="1" applyAlignment="1">
      <alignment vertical="center"/>
    </xf>
    <xf numFmtId="168" fontId="69" fillId="0" borderId="26" xfId="381" applyFont="1" applyBorder="1" applyAlignment="1">
      <alignment horizontal="left" vertical="center"/>
    </xf>
    <xf numFmtId="168" fontId="60" fillId="0" borderId="0" xfId="385" applyFont="1" applyAlignment="1">
      <alignment vertical="center"/>
    </xf>
    <xf numFmtId="168" fontId="64" fillId="0" borderId="20" xfId="600" applyFont="1" applyFill="1" applyBorder="1" applyAlignment="1">
      <alignment horizontal="left" vertical="center" wrapText="1"/>
    </xf>
    <xf numFmtId="199" fontId="64" fillId="0" borderId="0" xfId="329" applyNumberFormat="1" applyFont="1" applyFill="1" applyBorder="1" applyAlignment="1">
      <alignment horizontal="center" vertical="center" wrapText="1"/>
    </xf>
    <xf numFmtId="168" fontId="63" fillId="0" borderId="20" xfId="600" applyFont="1" applyFill="1" applyBorder="1" applyAlignment="1">
      <alignment horizontal="left" vertical="center" wrapText="1"/>
    </xf>
    <xf numFmtId="188" fontId="63" fillId="0" borderId="0" xfId="595" applyNumberFormat="1" applyFont="1" applyFill="1" applyBorder="1" applyAlignment="1">
      <alignment horizontal="center" vertical="center" wrapText="1"/>
    </xf>
    <xf numFmtId="168" fontId="64" fillId="0" borderId="33" xfId="600" applyFont="1" applyFill="1" applyBorder="1" applyAlignment="1">
      <alignment horizontal="left" vertical="center" wrapText="1"/>
    </xf>
    <xf numFmtId="199" fontId="64" fillId="0" borderId="24" xfId="329" applyNumberFormat="1" applyFont="1" applyFill="1" applyBorder="1" applyAlignment="1">
      <alignment horizontal="center" vertical="center" wrapText="1"/>
    </xf>
    <xf numFmtId="168" fontId="64" fillId="0" borderId="19" xfId="600" applyFont="1" applyFill="1" applyBorder="1" applyAlignment="1">
      <alignment horizontal="left" vertical="center" wrapText="1"/>
    </xf>
    <xf numFmtId="37" fontId="64" fillId="0" borderId="24" xfId="329" applyNumberFormat="1" applyFont="1" applyFill="1" applyBorder="1" applyAlignment="1">
      <alignment horizontal="center" vertical="center"/>
    </xf>
    <xf numFmtId="168" fontId="63" fillId="0" borderId="33" xfId="600" applyFont="1" applyFill="1" applyBorder="1" applyAlignment="1">
      <alignment horizontal="left" vertical="center" wrapText="1"/>
    </xf>
    <xf numFmtId="188" fontId="63" fillId="0" borderId="24" xfId="595" applyNumberFormat="1" applyFont="1" applyFill="1" applyBorder="1" applyAlignment="1">
      <alignment horizontal="center" vertical="center" wrapText="1"/>
    </xf>
    <xf numFmtId="168" fontId="64" fillId="0" borderId="19" xfId="385" applyFont="1" applyFill="1" applyBorder="1" applyAlignment="1">
      <alignment horizontal="left" vertical="center" wrapText="1"/>
    </xf>
    <xf numFmtId="199" fontId="64" fillId="0" borderId="23" xfId="329" applyNumberFormat="1" applyFont="1" applyFill="1" applyBorder="1" applyAlignment="1">
      <alignment horizontal="center" vertical="center"/>
    </xf>
    <xf numFmtId="199" fontId="64" fillId="0" borderId="0" xfId="329" applyNumberFormat="1" applyFont="1" applyFill="1" applyBorder="1" applyAlignment="1">
      <alignment horizontal="center" vertical="center"/>
    </xf>
    <xf numFmtId="168" fontId="64" fillId="0" borderId="33" xfId="385" applyFont="1" applyFill="1" applyBorder="1" applyAlignment="1">
      <alignment horizontal="left" vertical="center" wrapText="1"/>
    </xf>
    <xf numFmtId="199" fontId="64" fillId="0" borderId="24" xfId="329" applyNumberFormat="1" applyFont="1" applyFill="1" applyBorder="1" applyAlignment="1">
      <alignment horizontal="center" vertical="center"/>
    </xf>
    <xf numFmtId="168" fontId="64" fillId="0" borderId="59" xfId="385" applyFont="1" applyFill="1" applyBorder="1" applyAlignment="1">
      <alignment horizontal="left" vertical="center" wrapText="1"/>
    </xf>
    <xf numFmtId="199" fontId="64" fillId="0" borderId="51" xfId="329" applyNumberFormat="1" applyFont="1" applyFill="1" applyBorder="1" applyAlignment="1">
      <alignment horizontal="center" vertical="center"/>
    </xf>
    <xf numFmtId="168" fontId="70" fillId="3" borderId="0" xfId="385" applyFont="1" applyFill="1" applyBorder="1" applyAlignment="1">
      <alignment horizontal="left" vertical="center" wrapText="1"/>
    </xf>
    <xf numFmtId="168" fontId="66" fillId="30" borderId="0" xfId="385" applyFont="1" applyFill="1" applyBorder="1" applyAlignment="1">
      <alignment horizontal="left" vertical="center" wrapText="1"/>
    </xf>
    <xf numFmtId="168" fontId="66" fillId="30" borderId="0" xfId="385" applyFont="1" applyFill="1" applyBorder="1" applyAlignment="1">
      <alignment horizontal="right" vertical="center" wrapText="1"/>
    </xf>
    <xf numFmtId="168" fontId="64" fillId="0" borderId="32" xfId="385" applyFont="1" applyFill="1" applyBorder="1" applyAlignment="1">
      <alignment horizontal="left" vertical="center" wrapText="1"/>
    </xf>
    <xf numFmtId="199" fontId="64" fillId="0" borderId="22" xfId="329" applyNumberFormat="1" applyFont="1" applyFill="1" applyBorder="1" applyAlignment="1">
      <alignment horizontal="center" vertical="center"/>
    </xf>
    <xf numFmtId="168" fontId="65" fillId="0" borderId="22" xfId="385" applyFont="1" applyFill="1" applyBorder="1" applyAlignment="1">
      <alignment horizontal="right" vertical="center" wrapText="1"/>
    </xf>
    <xf numFmtId="200" fontId="63" fillId="0" borderId="0" xfId="600" applyNumberFormat="1" applyFont="1" applyFill="1" applyBorder="1" applyAlignment="1">
      <alignment horizontal="center" vertical="center" wrapText="1"/>
    </xf>
    <xf numFmtId="168" fontId="63" fillId="3" borderId="0" xfId="381" applyFont="1" applyFill="1" applyAlignment="1">
      <alignment vertical="center"/>
    </xf>
    <xf numFmtId="0" fontId="60" fillId="0" borderId="0" xfId="0" applyFont="1" applyAlignment="1">
      <alignment vertical="center"/>
    </xf>
    <xf numFmtId="168" fontId="69" fillId="0" borderId="0" xfId="381" applyFont="1" applyAlignment="1">
      <alignment horizontal="center" vertical="center"/>
    </xf>
    <xf numFmtId="168" fontId="72" fillId="0" borderId="0" xfId="381" applyFont="1" applyFill="1" applyBorder="1" applyAlignment="1">
      <alignment horizontal="center" vertical="center"/>
    </xf>
    <xf numFmtId="168" fontId="72" fillId="3" borderId="0" xfId="381" applyFont="1" applyFill="1" applyBorder="1" applyAlignment="1">
      <alignment horizontal="center" vertical="center"/>
    </xf>
    <xf numFmtId="168" fontId="73" fillId="0" borderId="0" xfId="381" applyFont="1" applyAlignment="1">
      <alignment horizontal="center" vertical="center"/>
    </xf>
    <xf numFmtId="0" fontId="76" fillId="0" borderId="0" xfId="599" applyFont="1" applyAlignment="1">
      <alignment vertical="center"/>
    </xf>
    <xf numFmtId="168" fontId="74" fillId="0" borderId="0" xfId="381" applyFont="1" applyAlignment="1">
      <alignment vertical="center"/>
    </xf>
    <xf numFmtId="168" fontId="77" fillId="0" borderId="0" xfId="381" applyFont="1" applyAlignment="1">
      <alignment vertical="center"/>
    </xf>
    <xf numFmtId="168" fontId="69" fillId="0" borderId="34" xfId="381" applyFont="1" applyBorder="1" applyAlignment="1">
      <alignment horizontal="left" vertical="center"/>
    </xf>
    <xf numFmtId="1" fontId="74" fillId="0" borderId="0" xfId="381" applyNumberFormat="1" applyFont="1" applyAlignment="1">
      <alignment vertical="center"/>
    </xf>
    <xf numFmtId="168" fontId="65" fillId="0" borderId="25" xfId="600" applyFont="1" applyFill="1" applyBorder="1" applyAlignment="1">
      <alignment horizontal="left" vertical="center" wrapText="1"/>
    </xf>
    <xf numFmtId="37" fontId="64" fillId="0" borderId="30" xfId="329" applyNumberFormat="1" applyFont="1" applyFill="1" applyBorder="1" applyAlignment="1">
      <alignment horizontal="center" vertical="center" wrapText="1"/>
    </xf>
    <xf numFmtId="37" fontId="64" fillId="0" borderId="28" xfId="329" applyNumberFormat="1" applyFont="1" applyFill="1" applyBorder="1" applyAlignment="1">
      <alignment horizontal="center" vertical="center" wrapText="1"/>
    </xf>
    <xf numFmtId="184" fontId="72" fillId="0" borderId="0" xfId="1" applyNumberFormat="1" applyFont="1" applyFill="1" applyBorder="1" applyAlignment="1">
      <alignment horizontal="center" vertical="center" wrapText="1"/>
    </xf>
    <xf numFmtId="168" fontId="65" fillId="0" borderId="55" xfId="600" applyFont="1" applyFill="1" applyBorder="1" applyAlignment="1">
      <alignment horizontal="left" vertical="center" wrapText="1"/>
    </xf>
    <xf numFmtId="37" fontId="64" fillId="0" borderId="56" xfId="329" applyNumberFormat="1" applyFont="1" applyFill="1" applyBorder="1" applyAlignment="1">
      <alignment horizontal="center" vertical="center" wrapText="1"/>
    </xf>
    <xf numFmtId="37" fontId="64" fillId="0" borderId="48" xfId="329" applyNumberFormat="1" applyFont="1" applyFill="1" applyBorder="1" applyAlignment="1">
      <alignment horizontal="center" vertical="center" wrapText="1"/>
    </xf>
    <xf numFmtId="184" fontId="72" fillId="0" borderId="48" xfId="1" applyNumberFormat="1" applyFont="1" applyFill="1" applyBorder="1" applyAlignment="1">
      <alignment horizontal="center" vertical="center" wrapText="1"/>
    </xf>
    <xf numFmtId="168" fontId="63" fillId="0" borderId="57" xfId="600" applyFont="1" applyFill="1" applyBorder="1" applyAlignment="1">
      <alignment horizontal="right" vertical="center" wrapText="1"/>
    </xf>
    <xf numFmtId="199" fontId="63" fillId="0" borderId="58" xfId="329" applyNumberFormat="1" applyFont="1" applyFill="1" applyBorder="1" applyAlignment="1">
      <alignment horizontal="center" vertical="center" wrapText="1"/>
    </xf>
    <xf numFmtId="199" fontId="63" fillId="0" borderId="46" xfId="329" applyNumberFormat="1" applyFont="1" applyFill="1" applyBorder="1" applyAlignment="1">
      <alignment horizontal="center" vertical="center" wrapText="1"/>
    </xf>
    <xf numFmtId="184" fontId="80" fillId="0" borderId="46" xfId="1" applyNumberFormat="1" applyFont="1" applyFill="1" applyBorder="1" applyAlignment="1">
      <alignment horizontal="center" vertical="center" wrapText="1"/>
    </xf>
    <xf numFmtId="168" fontId="64" fillId="0" borderId="27" xfId="600" applyFont="1" applyFill="1" applyBorder="1" applyAlignment="1">
      <alignment horizontal="left" vertical="center" wrapText="1"/>
    </xf>
    <xf numFmtId="199" fontId="64" fillId="0" borderId="31" xfId="329" applyNumberFormat="1" applyFont="1" applyFill="1" applyBorder="1" applyAlignment="1">
      <alignment horizontal="center" vertical="center" wrapText="1"/>
    </xf>
    <xf numFmtId="168" fontId="63" fillId="0" borderId="27" xfId="600" applyFont="1" applyFill="1" applyBorder="1" applyAlignment="1">
      <alignment horizontal="right" vertical="center" wrapText="1"/>
    </xf>
    <xf numFmtId="188" fontId="63" fillId="0" borderId="31" xfId="595" applyNumberFormat="1" applyFont="1" applyFill="1" applyBorder="1" applyAlignment="1">
      <alignment horizontal="center" vertical="center" wrapText="1"/>
    </xf>
    <xf numFmtId="184" fontId="80" fillId="0" borderId="0" xfId="1" applyNumberFormat="1" applyFont="1" applyFill="1" applyBorder="1" applyAlignment="1">
      <alignment horizontal="center" vertical="center" wrapText="1"/>
    </xf>
    <xf numFmtId="168" fontId="65" fillId="0" borderId="27" xfId="600" applyFont="1" applyFill="1" applyBorder="1" applyAlignment="1">
      <alignment horizontal="left" vertical="center" wrapText="1"/>
    </xf>
    <xf numFmtId="37" fontId="64" fillId="0" borderId="31" xfId="329" applyNumberFormat="1" applyFont="1" applyFill="1" applyBorder="1" applyAlignment="1">
      <alignment horizontal="center" vertical="center" wrapText="1"/>
    </xf>
    <xf numFmtId="37" fontId="64" fillId="0" borderId="0" xfId="329" applyNumberFormat="1" applyFont="1" applyFill="1" applyBorder="1" applyAlignment="1">
      <alignment horizontal="center" vertical="center" wrapText="1"/>
    </xf>
    <xf numFmtId="184" fontId="80" fillId="0" borderId="0" xfId="600" applyNumberFormat="1" applyFont="1" applyFill="1" applyBorder="1" applyAlignment="1">
      <alignment horizontal="center" vertical="center" wrapText="1"/>
    </xf>
    <xf numFmtId="168" fontId="64" fillId="0" borderId="55" xfId="600" applyFont="1" applyFill="1" applyBorder="1" applyAlignment="1">
      <alignment horizontal="left" vertical="center" wrapText="1"/>
    </xf>
    <xf numFmtId="199" fontId="64" fillId="0" borderId="56" xfId="329" applyNumberFormat="1" applyFont="1" applyFill="1" applyBorder="1" applyAlignment="1">
      <alignment horizontal="center" vertical="center" wrapText="1"/>
    </xf>
    <xf numFmtId="199" fontId="64" fillId="0" borderId="48" xfId="329" applyNumberFormat="1" applyFont="1" applyFill="1" applyBorder="1" applyAlignment="1">
      <alignment horizontal="center" vertical="center" wrapText="1"/>
    </xf>
    <xf numFmtId="168" fontId="73" fillId="0" borderId="57" xfId="600" applyFont="1" applyFill="1" applyBorder="1" applyAlignment="1">
      <alignment horizontal="left" vertical="center" wrapText="1"/>
    </xf>
    <xf numFmtId="199" fontId="64" fillId="0" borderId="58" xfId="329" applyNumberFormat="1" applyFont="1" applyFill="1" applyBorder="1" applyAlignment="1">
      <alignment horizontal="center" vertical="center"/>
    </xf>
    <xf numFmtId="199" fontId="64" fillId="0" borderId="46" xfId="329" applyNumberFormat="1" applyFont="1" applyFill="1" applyBorder="1" applyAlignment="1">
      <alignment horizontal="center" vertical="center" wrapText="1"/>
    </xf>
    <xf numFmtId="199" fontId="72" fillId="0" borderId="46" xfId="1" applyNumberFormat="1" applyFont="1" applyFill="1" applyBorder="1" applyAlignment="1">
      <alignment horizontal="center" vertical="center" wrapText="1"/>
    </xf>
    <xf numFmtId="199" fontId="64" fillId="0" borderId="58" xfId="329" applyNumberFormat="1" applyFont="1" applyFill="1" applyBorder="1" applyAlignment="1">
      <alignment horizontal="center" vertical="center" wrapText="1"/>
    </xf>
    <xf numFmtId="0" fontId="64" fillId="0" borderId="0" xfId="599" applyFont="1" applyAlignment="1">
      <alignment vertical="center"/>
    </xf>
    <xf numFmtId="168" fontId="64" fillId="0" borderId="57" xfId="600" applyFont="1" applyFill="1" applyBorder="1" applyAlignment="1">
      <alignment horizontal="left" vertical="center" wrapText="1"/>
    </xf>
    <xf numFmtId="188" fontId="63" fillId="0" borderId="58" xfId="595" applyNumberFormat="1" applyFont="1" applyFill="1" applyBorder="1" applyAlignment="1">
      <alignment horizontal="center" vertical="center" wrapText="1"/>
    </xf>
    <xf numFmtId="188" fontId="63" fillId="0" borderId="46" xfId="595" applyNumberFormat="1" applyFont="1" applyFill="1" applyBorder="1" applyAlignment="1">
      <alignment horizontal="center" vertical="center" wrapText="1"/>
    </xf>
    <xf numFmtId="184" fontId="80" fillId="0" borderId="46" xfId="600" applyNumberFormat="1" applyFont="1" applyFill="1" applyBorder="1" applyAlignment="1">
      <alignment horizontal="center" vertical="center" wrapText="1"/>
    </xf>
    <xf numFmtId="185" fontId="64" fillId="0" borderId="52" xfId="329" applyNumberFormat="1" applyFont="1" applyFill="1" applyBorder="1" applyAlignment="1">
      <alignment horizontal="center" vertical="center" wrapText="1"/>
    </xf>
    <xf numFmtId="184" fontId="81" fillId="0" borderId="0" xfId="1" applyNumberFormat="1" applyFont="1" applyFill="1" applyBorder="1" applyAlignment="1">
      <alignment horizontal="center" vertical="center" wrapText="1"/>
    </xf>
    <xf numFmtId="185" fontId="64" fillId="0" borderId="31" xfId="329" applyNumberFormat="1" applyFont="1" applyFill="1" applyBorder="1" applyAlignment="1">
      <alignment horizontal="center" vertical="center" wrapText="1"/>
    </xf>
    <xf numFmtId="168" fontId="64" fillId="0" borderId="26" xfId="600" applyFont="1" applyFill="1" applyBorder="1" applyAlignment="1">
      <alignment horizontal="left" vertical="center" wrapText="1"/>
    </xf>
    <xf numFmtId="187" fontId="80" fillId="0" borderId="0" xfId="600" applyNumberFormat="1" applyFont="1" applyFill="1" applyBorder="1" applyAlignment="1">
      <alignment horizontal="center" vertical="center" wrapText="1"/>
    </xf>
    <xf numFmtId="187" fontId="82" fillId="0" borderId="0" xfId="600" applyNumberFormat="1" applyFont="1" applyFill="1" applyBorder="1" applyAlignment="1">
      <alignment horizontal="center" vertical="center" wrapText="1"/>
    </xf>
    <xf numFmtId="184" fontId="83" fillId="0" borderId="0" xfId="599" applyNumberFormat="1" applyFont="1" applyAlignment="1">
      <alignment vertical="center"/>
    </xf>
    <xf numFmtId="199" fontId="64" fillId="0" borderId="28" xfId="329" applyNumberFormat="1" applyFont="1" applyFill="1" applyBorder="1" applyAlignment="1">
      <alignment horizontal="center" vertical="center" wrapText="1"/>
    </xf>
    <xf numFmtId="199" fontId="63" fillId="0" borderId="0" xfId="329" applyNumberFormat="1" applyFont="1" applyFill="1" applyBorder="1" applyAlignment="1">
      <alignment horizontal="center" vertical="center" wrapText="1"/>
    </xf>
    <xf numFmtId="199" fontId="63" fillId="0" borderId="29" xfId="329" applyNumberFormat="1" applyFont="1" applyFill="1" applyBorder="1" applyAlignment="1">
      <alignment horizontal="center" vertical="center" wrapText="1"/>
    </xf>
    <xf numFmtId="199" fontId="63" fillId="0" borderId="0" xfId="595" applyNumberFormat="1" applyFont="1" applyFill="1" applyBorder="1" applyAlignment="1">
      <alignment horizontal="center" vertical="center" wrapText="1"/>
    </xf>
    <xf numFmtId="199" fontId="63" fillId="0" borderId="38" xfId="595" applyNumberFormat="1" applyFont="1" applyFill="1" applyBorder="1" applyAlignment="1">
      <alignment horizontal="center" vertical="center" wrapText="1"/>
    </xf>
    <xf numFmtId="183" fontId="73" fillId="0" borderId="39" xfId="595" applyNumberFormat="1" applyFont="1" applyFill="1" applyBorder="1" applyAlignment="1">
      <alignment horizontal="center" vertical="center" wrapText="1"/>
    </xf>
    <xf numFmtId="183" fontId="73" fillId="0" borderId="37" xfId="595" applyNumberFormat="1" applyFont="1" applyFill="1" applyBorder="1" applyAlignment="1">
      <alignment horizontal="center" vertical="center" wrapText="1"/>
    </xf>
    <xf numFmtId="1" fontId="76" fillId="0" borderId="0" xfId="599" applyNumberFormat="1" applyFont="1" applyAlignment="1">
      <alignment vertical="center"/>
    </xf>
    <xf numFmtId="187" fontId="80" fillId="3" borderId="0" xfId="600" applyNumberFormat="1" applyFont="1" applyFill="1" applyBorder="1" applyAlignment="1">
      <alignment horizontal="center" vertical="center" wrapText="1"/>
    </xf>
    <xf numFmtId="0" fontId="76" fillId="0" borderId="0" xfId="599" applyFont="1" applyFill="1" applyAlignment="1">
      <alignment vertical="center"/>
    </xf>
    <xf numFmtId="185" fontId="84" fillId="0" borderId="0" xfId="599" applyNumberFormat="1" applyFont="1" applyFill="1" applyAlignment="1">
      <alignment vertical="center"/>
    </xf>
    <xf numFmtId="164" fontId="83" fillId="0" borderId="0" xfId="1" applyFont="1" applyAlignment="1">
      <alignment vertical="center"/>
    </xf>
    <xf numFmtId="188" fontId="63" fillId="0" borderId="53" xfId="595" applyNumberFormat="1" applyFont="1" applyFill="1" applyBorder="1" applyAlignment="1">
      <alignment horizontal="center" vertical="center" wrapText="1"/>
    </xf>
    <xf numFmtId="188" fontId="63" fillId="0" borderId="54" xfId="595" applyNumberFormat="1" applyFont="1" applyFill="1" applyBorder="1" applyAlignment="1">
      <alignment horizontal="center" vertical="center" wrapText="1"/>
    </xf>
    <xf numFmtId="0" fontId="64" fillId="0" borderId="0" xfId="730" applyFont="1" applyAlignment="1">
      <alignment vertical="center"/>
    </xf>
    <xf numFmtId="183" fontId="64" fillId="0" borderId="0" xfId="595" applyNumberFormat="1" applyFont="1" applyAlignment="1">
      <alignment vertical="center"/>
    </xf>
    <xf numFmtId="174" fontId="64" fillId="0" borderId="0" xfId="730" applyNumberFormat="1" applyFont="1" applyAlignment="1">
      <alignment vertical="center"/>
    </xf>
    <xf numFmtId="168" fontId="73" fillId="0" borderId="0" xfId="381" applyFont="1" applyAlignment="1">
      <alignment vertical="center"/>
    </xf>
    <xf numFmtId="0" fontId="64" fillId="3" borderId="0" xfId="730" applyFont="1" applyFill="1" applyAlignment="1">
      <alignment vertical="center"/>
    </xf>
    <xf numFmtId="0" fontId="63" fillId="0" borderId="20" xfId="730" applyFont="1" applyFill="1" applyBorder="1" applyAlignment="1">
      <alignment horizontal="justify" vertical="center" wrapText="1"/>
    </xf>
    <xf numFmtId="0" fontId="62" fillId="0" borderId="20" xfId="730" applyFont="1" applyFill="1" applyBorder="1" applyAlignment="1">
      <alignment horizontal="justify" vertical="center" wrapText="1"/>
    </xf>
    <xf numFmtId="182" fontId="62" fillId="0" borderId="20" xfId="730" applyNumberFormat="1" applyFont="1" applyFill="1" applyBorder="1" applyAlignment="1">
      <alignment horizontal="right" vertical="center" wrapText="1"/>
    </xf>
    <xf numFmtId="0" fontId="63" fillId="0" borderId="20" xfId="730" applyFont="1" applyFill="1" applyBorder="1" applyAlignment="1">
      <alignment horizontal="left" vertical="center" wrapText="1"/>
    </xf>
    <xf numFmtId="0" fontId="62" fillId="0" borderId="33" xfId="730" applyFont="1" applyFill="1" applyBorder="1" applyAlignment="1">
      <alignment horizontal="justify" vertical="center" wrapText="1"/>
    </xf>
    <xf numFmtId="174" fontId="62" fillId="0" borderId="33" xfId="730" applyNumberFormat="1" applyFont="1" applyFill="1" applyBorder="1" applyAlignment="1">
      <alignment horizontal="right" vertical="center" wrapText="1"/>
    </xf>
    <xf numFmtId="0" fontId="64" fillId="0" borderId="0" xfId="730" applyFont="1" applyFill="1" applyAlignment="1">
      <alignment vertical="center"/>
    </xf>
    <xf numFmtId="183" fontId="62" fillId="0" borderId="19" xfId="730" applyNumberFormat="1" applyFont="1" applyFill="1" applyBorder="1" applyAlignment="1">
      <alignment horizontal="center" vertical="center" wrapText="1"/>
    </xf>
    <xf numFmtId="0" fontId="62" fillId="0" borderId="19" xfId="730" applyFont="1" applyFill="1" applyBorder="1" applyAlignment="1">
      <alignment horizontal="center" vertical="center" wrapText="1"/>
    </xf>
    <xf numFmtId="0" fontId="63" fillId="0" borderId="20" xfId="730" applyFont="1" applyFill="1" applyBorder="1" applyAlignment="1">
      <alignment vertical="center" wrapText="1"/>
    </xf>
    <xf numFmtId="0" fontId="62" fillId="0" borderId="20" xfId="730" applyFont="1" applyFill="1" applyBorder="1" applyAlignment="1">
      <alignment horizontal="left" vertical="center" wrapText="1"/>
    </xf>
    <xf numFmtId="174" fontId="63" fillId="0" borderId="20" xfId="730" applyNumberFormat="1" applyFont="1" applyFill="1" applyBorder="1" applyAlignment="1">
      <alignment vertical="center" wrapText="1"/>
    </xf>
    <xf numFmtId="0" fontId="62" fillId="0" borderId="20" xfId="730" applyFont="1" applyFill="1" applyBorder="1" applyAlignment="1">
      <alignment vertical="center" wrapText="1"/>
    </xf>
    <xf numFmtId="174" fontId="62" fillId="0" borderId="20" xfId="730" applyNumberFormat="1" applyFont="1" applyFill="1" applyBorder="1" applyAlignment="1">
      <alignment horizontal="right" vertical="center" wrapText="1"/>
    </xf>
    <xf numFmtId="0" fontId="62" fillId="0" borderId="33" xfId="730" applyFont="1" applyFill="1" applyBorder="1" applyAlignment="1">
      <alignment vertical="center" wrapText="1"/>
    </xf>
    <xf numFmtId="203" fontId="64" fillId="0" borderId="0" xfId="730" applyNumberFormat="1" applyFont="1" applyFill="1" applyAlignment="1">
      <alignment vertical="center"/>
    </xf>
    <xf numFmtId="0" fontId="64" fillId="0" borderId="0" xfId="730" applyFont="1" applyFill="1" applyBorder="1" applyAlignment="1">
      <alignment vertical="center"/>
    </xf>
    <xf numFmtId="182" fontId="63" fillId="0" borderId="0" xfId="730" applyNumberFormat="1" applyFont="1" applyFill="1" applyBorder="1" applyAlignment="1">
      <alignment vertical="center"/>
    </xf>
    <xf numFmtId="0" fontId="63" fillId="0" borderId="0" xfId="730" applyFont="1" applyFill="1" applyBorder="1" applyAlignment="1">
      <alignment vertical="center"/>
    </xf>
    <xf numFmtId="2" fontId="63" fillId="0" borderId="0" xfId="730" applyNumberFormat="1" applyFont="1" applyFill="1" applyBorder="1" applyAlignment="1">
      <alignment vertical="center"/>
    </xf>
    <xf numFmtId="2" fontId="63" fillId="3" borderId="0" xfId="599" applyNumberFormat="1" applyFont="1" applyFill="1" applyBorder="1" applyAlignment="1" applyProtection="1">
      <alignment vertical="center"/>
    </xf>
    <xf numFmtId="190" fontId="60" fillId="0" borderId="0" xfId="0" applyNumberFormat="1" applyFont="1" applyAlignment="1">
      <alignment vertical="center"/>
    </xf>
    <xf numFmtId="206" fontId="63" fillId="0" borderId="0" xfId="381" applyNumberFormat="1" applyFont="1" applyAlignment="1">
      <alignment vertical="center"/>
    </xf>
    <xf numFmtId="168" fontId="63" fillId="0" borderId="0" xfId="600" applyFont="1" applyFill="1" applyBorder="1" applyAlignment="1">
      <alignment horizontal="left" vertical="center" wrapText="1"/>
    </xf>
    <xf numFmtId="0" fontId="85" fillId="0" borderId="0" xfId="599" applyFont="1" applyFill="1" applyAlignment="1">
      <alignment vertical="center"/>
    </xf>
    <xf numFmtId="183" fontId="86" fillId="0" borderId="0" xfId="595" applyNumberFormat="1" applyFont="1" applyFill="1" applyAlignment="1">
      <alignment vertical="center"/>
    </xf>
    <xf numFmtId="201" fontId="76" fillId="0" borderId="0" xfId="599" applyNumberFormat="1" applyFont="1" applyFill="1" applyAlignment="1">
      <alignment vertical="center"/>
    </xf>
    <xf numFmtId="4" fontId="85" fillId="0" borderId="0" xfId="599" applyNumberFormat="1" applyFont="1" applyFill="1" applyAlignment="1">
      <alignment vertical="center"/>
    </xf>
    <xf numFmtId="206" fontId="63" fillId="0" borderId="0" xfId="381" applyNumberFormat="1" applyFont="1" applyFill="1" applyAlignment="1">
      <alignment vertical="center"/>
    </xf>
    <xf numFmtId="168" fontId="74" fillId="0" borderId="0" xfId="381" applyFont="1" applyFill="1" applyAlignment="1">
      <alignment vertical="center"/>
    </xf>
    <xf numFmtId="168" fontId="77" fillId="0" borderId="0" xfId="381" applyFont="1" applyFill="1" applyAlignment="1">
      <alignment vertical="center"/>
    </xf>
    <xf numFmtId="168" fontId="74" fillId="3" borderId="0" xfId="381" applyFont="1" applyFill="1" applyBorder="1" applyAlignment="1">
      <alignment vertical="center"/>
    </xf>
    <xf numFmtId="168" fontId="63" fillId="0" borderId="43" xfId="381" applyFont="1" applyBorder="1" applyAlignment="1">
      <alignment horizontal="center" vertical="center"/>
    </xf>
    <xf numFmtId="168" fontId="73" fillId="0" borderId="43" xfId="381" applyFont="1" applyBorder="1" applyAlignment="1">
      <alignment horizontal="center" vertical="center"/>
    </xf>
    <xf numFmtId="191" fontId="69" fillId="0" borderId="43" xfId="381" applyNumberFormat="1" applyFont="1" applyBorder="1" applyAlignment="1">
      <alignment horizontal="center" vertical="center"/>
    </xf>
    <xf numFmtId="168" fontId="69" fillId="0" borderId="43" xfId="381" applyFont="1" applyBorder="1" applyAlignment="1">
      <alignment horizontal="center" vertical="center"/>
    </xf>
    <xf numFmtId="168" fontId="63" fillId="0" borderId="43" xfId="381" applyFont="1" applyFill="1" applyBorder="1" applyAlignment="1">
      <alignment vertical="center"/>
    </xf>
    <xf numFmtId="4" fontId="76" fillId="0" borderId="43" xfId="599" applyNumberFormat="1" applyFont="1" applyFill="1" applyBorder="1" applyAlignment="1">
      <alignment vertical="center"/>
    </xf>
    <xf numFmtId="190" fontId="60" fillId="0" borderId="61" xfId="0" applyNumberFormat="1" applyFont="1" applyBorder="1" applyAlignment="1">
      <alignment vertical="center"/>
    </xf>
    <xf numFmtId="190" fontId="60" fillId="0" borderId="62" xfId="0" applyNumberFormat="1" applyFont="1" applyBorder="1" applyAlignment="1">
      <alignment vertical="center"/>
    </xf>
    <xf numFmtId="190" fontId="60" fillId="0" borderId="63" xfId="0" applyNumberFormat="1" applyFont="1" applyBorder="1" applyAlignment="1">
      <alignment vertical="center"/>
    </xf>
    <xf numFmtId="190" fontId="60" fillId="0" borderId="64" xfId="0" applyNumberFormat="1" applyFont="1" applyBorder="1" applyAlignment="1">
      <alignment vertical="center"/>
    </xf>
    <xf numFmtId="190" fontId="60" fillId="0" borderId="65" xfId="0" applyNumberFormat="1" applyFont="1" applyBorder="1" applyAlignment="1">
      <alignment vertical="center"/>
    </xf>
    <xf numFmtId="190" fontId="60" fillId="0" borderId="66" xfId="0" applyNumberFormat="1" applyFont="1" applyBorder="1" applyAlignment="1">
      <alignment vertical="center"/>
    </xf>
    <xf numFmtId="190" fontId="60" fillId="0" borderId="65" xfId="1" applyNumberFormat="1" applyFont="1" applyFill="1" applyBorder="1" applyAlignment="1">
      <alignment vertical="center"/>
    </xf>
    <xf numFmtId="0" fontId="91" fillId="0" borderId="67" xfId="0" applyFont="1" applyBorder="1" applyAlignment="1">
      <alignment vertical="center"/>
    </xf>
    <xf numFmtId="0" fontId="91" fillId="0" borderId="68" xfId="0" applyFont="1" applyBorder="1" applyAlignment="1">
      <alignment vertical="center"/>
    </xf>
    <xf numFmtId="0" fontId="91" fillId="0" borderId="69" xfId="0" applyFont="1" applyBorder="1" applyAlignment="1">
      <alignment vertical="center"/>
    </xf>
    <xf numFmtId="0" fontId="91" fillId="0" borderId="70" xfId="0" applyFont="1" applyBorder="1" applyAlignment="1">
      <alignment vertical="center"/>
    </xf>
    <xf numFmtId="0" fontId="91" fillId="0" borderId="71" xfId="0" applyFont="1" applyBorder="1" applyAlignment="1">
      <alignment vertical="center"/>
    </xf>
    <xf numFmtId="185" fontId="64" fillId="0" borderId="0" xfId="595" applyNumberFormat="1" applyFont="1" applyFill="1" applyBorder="1" applyAlignment="1">
      <alignment horizontal="center" vertical="center" wrapText="1"/>
    </xf>
    <xf numFmtId="189" fontId="63" fillId="0" borderId="0" xfId="730" applyNumberFormat="1" applyFont="1" applyFill="1" applyBorder="1" applyAlignment="1">
      <alignment vertical="center"/>
    </xf>
    <xf numFmtId="0" fontId="90" fillId="0" borderId="40" xfId="599" applyFont="1" applyFill="1" applyBorder="1" applyAlignment="1" applyProtection="1">
      <alignment vertical="center"/>
    </xf>
    <xf numFmtId="0" fontId="64" fillId="0" borderId="41" xfId="730" applyFont="1" applyFill="1" applyBorder="1" applyAlignment="1">
      <alignment vertical="center"/>
    </xf>
    <xf numFmtId="0" fontId="64" fillId="0" borderId="42" xfId="730" applyFont="1" applyFill="1" applyBorder="1" applyAlignment="1">
      <alignment vertical="center"/>
    </xf>
    <xf numFmtId="0" fontId="73" fillId="0" borderId="44" xfId="599" applyFont="1" applyFill="1" applyBorder="1" applyAlignment="1" applyProtection="1">
      <alignment vertical="center"/>
    </xf>
    <xf numFmtId="0" fontId="64" fillId="0" borderId="45" xfId="730" applyFont="1" applyFill="1" applyBorder="1" applyAlignment="1">
      <alignment vertical="center"/>
    </xf>
    <xf numFmtId="182" fontId="63" fillId="0" borderId="45" xfId="730" applyNumberFormat="1" applyFont="1" applyFill="1" applyBorder="1" applyAlignment="1">
      <alignment vertical="center"/>
    </xf>
    <xf numFmtId="0" fontId="63" fillId="0" borderId="45" xfId="730" applyFont="1" applyFill="1" applyBorder="1" applyAlignment="1">
      <alignment vertical="center"/>
    </xf>
    <xf numFmtId="189" fontId="63" fillId="0" borderId="45" xfId="730" applyNumberFormat="1" applyFont="1" applyFill="1" applyBorder="1" applyAlignment="1">
      <alignment vertical="center"/>
    </xf>
    <xf numFmtId="2" fontId="63" fillId="0" borderId="45" xfId="730" applyNumberFormat="1" applyFont="1" applyFill="1" applyBorder="1" applyAlignment="1">
      <alignment vertical="center"/>
    </xf>
    <xf numFmtId="0" fontId="73" fillId="0" borderId="73" xfId="599" applyFont="1" applyFill="1" applyBorder="1" applyAlignment="1" applyProtection="1">
      <alignment vertical="center"/>
    </xf>
    <xf numFmtId="204" fontId="63" fillId="0" borderId="47" xfId="730" applyNumberFormat="1" applyFont="1" applyFill="1" applyBorder="1" applyAlignment="1">
      <alignment vertical="center"/>
    </xf>
    <xf numFmtId="204" fontId="63" fillId="0" borderId="72" xfId="730" applyNumberFormat="1" applyFont="1" applyFill="1" applyBorder="1" applyAlignment="1">
      <alignment vertical="center"/>
    </xf>
    <xf numFmtId="184" fontId="83" fillId="0" borderId="0" xfId="599" applyNumberFormat="1" applyFont="1" applyFill="1" applyAlignment="1">
      <alignment vertical="center"/>
    </xf>
    <xf numFmtId="188" fontId="63" fillId="0" borderId="74" xfId="595" applyNumberFormat="1" applyFont="1" applyFill="1" applyBorder="1" applyAlignment="1">
      <alignment horizontal="center" vertical="center" wrapText="1"/>
    </xf>
    <xf numFmtId="205" fontId="63" fillId="0" borderId="74" xfId="595" applyNumberFormat="1" applyFont="1" applyFill="1" applyBorder="1" applyAlignment="1">
      <alignment horizontal="center" vertical="center" wrapText="1"/>
    </xf>
    <xf numFmtId="199" fontId="64" fillId="0" borderId="43" xfId="329" applyNumberFormat="1" applyFont="1" applyFill="1" applyBorder="1" applyAlignment="1">
      <alignment horizontal="center" vertical="center" wrapText="1"/>
    </xf>
    <xf numFmtId="164" fontId="60" fillId="0" borderId="0" xfId="0" applyNumberFormat="1" applyFont="1" applyAlignment="1">
      <alignment vertical="center"/>
    </xf>
    <xf numFmtId="190" fontId="64" fillId="0" borderId="0" xfId="1" applyNumberFormat="1" applyFont="1" applyAlignment="1">
      <alignment vertical="center"/>
    </xf>
    <xf numFmtId="2" fontId="64" fillId="0" borderId="0" xfId="730" applyNumberFormat="1" applyFont="1" applyAlignment="1">
      <alignment vertical="center"/>
    </xf>
    <xf numFmtId="165" fontId="63" fillId="3" borderId="0" xfId="731" applyFont="1" applyFill="1" applyBorder="1" applyAlignment="1">
      <alignment horizontal="center" vertical="center" wrapText="1"/>
    </xf>
    <xf numFmtId="9" fontId="63" fillId="3" borderId="17" xfId="595" applyFont="1" applyFill="1" applyBorder="1" applyAlignment="1">
      <alignment horizontal="center" vertical="center" wrapText="1"/>
    </xf>
    <xf numFmtId="168" fontId="75" fillId="31" borderId="0" xfId="381" applyFont="1" applyFill="1" applyBorder="1" applyAlignment="1">
      <alignment horizontal="center" vertical="center"/>
    </xf>
    <xf numFmtId="168" fontId="75" fillId="31" borderId="47" xfId="381" applyFont="1" applyFill="1" applyBorder="1" applyAlignment="1">
      <alignment horizontal="center" vertical="center"/>
    </xf>
    <xf numFmtId="168" fontId="68" fillId="32" borderId="50" xfId="381" applyFont="1" applyFill="1" applyBorder="1" applyAlignment="1">
      <alignment vertical="center" wrapText="1"/>
    </xf>
    <xf numFmtId="199" fontId="66" fillId="30" borderId="75" xfId="385" applyNumberFormat="1" applyFont="1" applyFill="1" applyBorder="1" applyAlignment="1">
      <alignment horizontal="center" vertical="center" wrapText="1"/>
    </xf>
    <xf numFmtId="168" fontId="65" fillId="0" borderId="0" xfId="600" applyFont="1" applyFill="1" applyBorder="1" applyAlignment="1">
      <alignment horizontal="left" vertical="center" wrapText="1"/>
    </xf>
    <xf numFmtId="186" fontId="63" fillId="0" borderId="0" xfId="329" applyNumberFormat="1" applyFont="1" applyFill="1" applyBorder="1" applyAlignment="1">
      <alignment horizontal="center" vertical="center" wrapText="1"/>
    </xf>
    <xf numFmtId="168" fontId="75" fillId="31" borderId="0" xfId="381" applyFont="1" applyFill="1" applyBorder="1" applyAlignment="1">
      <alignment vertical="center"/>
    </xf>
    <xf numFmtId="168" fontId="75" fillId="31" borderId="47" xfId="381" applyFont="1" applyFill="1" applyBorder="1" applyAlignment="1">
      <alignment vertical="center"/>
    </xf>
    <xf numFmtId="168" fontId="75" fillId="31" borderId="0" xfId="381" applyFont="1" applyFill="1" applyBorder="1" applyAlignment="1">
      <alignment vertical="center" wrapText="1"/>
    </xf>
    <xf numFmtId="168" fontId="75" fillId="31" borderId="47" xfId="381" applyFont="1" applyFill="1" applyBorder="1" applyAlignment="1">
      <alignment vertical="center" wrapText="1"/>
    </xf>
    <xf numFmtId="168" fontId="65" fillId="0" borderId="0" xfId="600" applyFont="1" applyFill="1" applyBorder="1" applyAlignment="1">
      <alignment horizontal="left" vertical="center"/>
    </xf>
    <xf numFmtId="205" fontId="63" fillId="0" borderId="0" xfId="595" applyNumberFormat="1" applyFont="1" applyFill="1" applyBorder="1" applyAlignment="1">
      <alignment horizontal="center" vertical="center" wrapText="1"/>
    </xf>
    <xf numFmtId="168" fontId="92" fillId="0" borderId="0" xfId="381" applyFont="1" applyAlignment="1">
      <alignment vertical="center"/>
    </xf>
    <xf numFmtId="168" fontId="93" fillId="0" borderId="25" xfId="600" applyFont="1" applyFill="1" applyBorder="1" applyAlignment="1">
      <alignment horizontal="left" vertical="center" wrapText="1"/>
    </xf>
    <xf numFmtId="168" fontId="93" fillId="0" borderId="55" xfId="600" applyFont="1" applyFill="1" applyBorder="1" applyAlignment="1">
      <alignment horizontal="left" vertical="center" wrapText="1"/>
    </xf>
    <xf numFmtId="168" fontId="92" fillId="0" borderId="57" xfId="600" applyFont="1" applyFill="1" applyBorder="1" applyAlignment="1">
      <alignment horizontal="right" vertical="center" wrapText="1"/>
    </xf>
    <xf numFmtId="168" fontId="94" fillId="0" borderId="27" xfId="600" applyFont="1" applyFill="1" applyBorder="1" applyAlignment="1">
      <alignment horizontal="left" vertical="center" wrapText="1"/>
    </xf>
    <xf numFmtId="168" fontId="92" fillId="0" borderId="27" xfId="600" applyFont="1" applyFill="1" applyBorder="1" applyAlignment="1">
      <alignment horizontal="right" vertical="center" wrapText="1"/>
    </xf>
    <xf numFmtId="168" fontId="93" fillId="0" borderId="27" xfId="600" applyFont="1" applyFill="1" applyBorder="1" applyAlignment="1">
      <alignment horizontal="left" vertical="center" wrapText="1"/>
    </xf>
    <xf numFmtId="168" fontId="94" fillId="0" borderId="55" xfId="600" applyFont="1" applyFill="1" applyBorder="1" applyAlignment="1">
      <alignment horizontal="left" vertical="center" wrapText="1"/>
    </xf>
    <xf numFmtId="168" fontId="95" fillId="0" borderId="57" xfId="600" applyFont="1" applyFill="1" applyBorder="1" applyAlignment="1">
      <alignment horizontal="left" vertical="center" wrapText="1"/>
    </xf>
    <xf numFmtId="168" fontId="94" fillId="0" borderId="57" xfId="600" applyFont="1" applyFill="1" applyBorder="1" applyAlignment="1">
      <alignment horizontal="left" vertical="center" wrapText="1"/>
    </xf>
    <xf numFmtId="168" fontId="94" fillId="0" borderId="26" xfId="600" applyFont="1" applyFill="1" applyBorder="1" applyAlignment="1">
      <alignment horizontal="left" vertical="center" wrapText="1"/>
    </xf>
    <xf numFmtId="37" fontId="94" fillId="0" borderId="30" xfId="329" applyNumberFormat="1" applyFont="1" applyFill="1" applyBorder="1" applyAlignment="1">
      <alignment horizontal="center" vertical="center" wrapText="1"/>
    </xf>
    <xf numFmtId="37" fontId="64" fillId="33" borderId="48" xfId="329" applyNumberFormat="1" applyFont="1" applyFill="1" applyBorder="1" applyAlignment="1">
      <alignment horizontal="center" vertical="center" wrapText="1"/>
    </xf>
    <xf numFmtId="199" fontId="64" fillId="34" borderId="28" xfId="329" applyNumberFormat="1" applyFont="1" applyFill="1" applyBorder="1" applyAlignment="1">
      <alignment horizontal="center" vertical="center" wrapText="1"/>
    </xf>
    <xf numFmtId="0" fontId="62" fillId="0" borderId="20" xfId="730" applyFont="1" applyFill="1" applyBorder="1" applyAlignment="1">
      <alignment horizontal="left" vertical="center"/>
    </xf>
    <xf numFmtId="0" fontId="91" fillId="0" borderId="62" xfId="0" applyFont="1" applyBorder="1" applyAlignment="1">
      <alignment vertical="center"/>
    </xf>
    <xf numFmtId="0" fontId="91" fillId="0" borderId="64" xfId="0" applyFont="1" applyBorder="1" applyAlignment="1">
      <alignment vertical="center"/>
    </xf>
    <xf numFmtId="0" fontId="91" fillId="0" borderId="66" xfId="0" applyFont="1" applyBorder="1" applyAlignment="1">
      <alignment vertical="center"/>
    </xf>
    <xf numFmtId="0" fontId="91" fillId="0" borderId="78" xfId="0" applyFont="1" applyBorder="1" applyAlignment="1">
      <alignment vertical="center"/>
    </xf>
    <xf numFmtId="190" fontId="60" fillId="0" borderId="15" xfId="0" applyNumberFormat="1" applyFont="1" applyBorder="1" applyAlignment="1">
      <alignment vertical="center"/>
    </xf>
    <xf numFmtId="190" fontId="60" fillId="0" borderId="0" xfId="0" applyNumberFormat="1" applyFont="1" applyBorder="1" applyAlignment="1">
      <alignment vertical="center"/>
    </xf>
    <xf numFmtId="190" fontId="60" fillId="0" borderId="1" xfId="0" applyNumberFormat="1" applyFont="1" applyBorder="1" applyAlignment="1">
      <alignment vertical="center"/>
    </xf>
    <xf numFmtId="168" fontId="67" fillId="0" borderId="18" xfId="381" applyFont="1" applyFill="1" applyBorder="1" applyAlignment="1">
      <alignment horizontal="center" vertical="center" wrapText="1"/>
    </xf>
    <xf numFmtId="1" fontId="67" fillId="0" borderId="60" xfId="381" applyNumberFormat="1" applyFont="1" applyFill="1" applyBorder="1" applyAlignment="1">
      <alignment horizontal="center" vertical="center" wrapText="1"/>
    </xf>
    <xf numFmtId="9" fontId="63" fillId="3" borderId="0" xfId="595" applyFont="1" applyFill="1" applyBorder="1" applyAlignment="1">
      <alignment horizontal="center" vertical="center" wrapText="1"/>
    </xf>
    <xf numFmtId="199" fontId="66" fillId="30" borderId="79" xfId="385" applyNumberFormat="1" applyFont="1" applyFill="1" applyBorder="1" applyAlignment="1">
      <alignment horizontal="center" vertical="center" wrapText="1"/>
    </xf>
    <xf numFmtId="199" fontId="64" fillId="0" borderId="27" xfId="329" applyNumberFormat="1" applyFont="1" applyFill="1" applyBorder="1" applyAlignment="1">
      <alignment horizontal="center" vertical="center"/>
    </xf>
    <xf numFmtId="188" fontId="63" fillId="0" borderId="27" xfId="595" applyNumberFormat="1" applyFont="1" applyFill="1" applyBorder="1" applyAlignment="1">
      <alignment horizontal="center" vertical="center" wrapText="1"/>
    </xf>
    <xf numFmtId="199" fontId="64" fillId="0" borderId="81" xfId="329" applyNumberFormat="1" applyFont="1" applyFill="1" applyBorder="1" applyAlignment="1">
      <alignment horizontal="center" vertical="center" wrapText="1"/>
    </xf>
    <xf numFmtId="199" fontId="64" fillId="0" borderId="27" xfId="329" applyNumberFormat="1" applyFont="1" applyFill="1" applyBorder="1" applyAlignment="1">
      <alignment horizontal="center" vertical="center" wrapText="1"/>
    </xf>
    <xf numFmtId="37" fontId="64" fillId="0" borderId="81" xfId="329" applyNumberFormat="1" applyFont="1" applyFill="1" applyBorder="1" applyAlignment="1">
      <alignment horizontal="center" vertical="center"/>
    </xf>
    <xf numFmtId="188" fontId="63" fillId="0" borderId="81" xfId="595" applyNumberFormat="1" applyFont="1" applyFill="1" applyBorder="1" applyAlignment="1">
      <alignment horizontal="center" vertical="center" wrapText="1"/>
    </xf>
    <xf numFmtId="199" fontId="64" fillId="0" borderId="82" xfId="329" applyNumberFormat="1" applyFont="1" applyFill="1" applyBorder="1" applyAlignment="1">
      <alignment horizontal="center" vertical="center"/>
    </xf>
    <xf numFmtId="199" fontId="64" fillId="0" borderId="81" xfId="329" applyNumberFormat="1" applyFont="1" applyFill="1" applyBorder="1" applyAlignment="1">
      <alignment horizontal="center" vertical="center"/>
    </xf>
    <xf numFmtId="199" fontId="64" fillId="0" borderId="83" xfId="329" applyNumberFormat="1" applyFont="1" applyFill="1" applyBorder="1" applyAlignment="1">
      <alignment horizontal="center" vertical="center"/>
    </xf>
    <xf numFmtId="199" fontId="64" fillId="0" borderId="82" xfId="385" applyNumberFormat="1" applyFont="1" applyFill="1" applyBorder="1" applyAlignment="1">
      <alignment horizontal="center" vertical="center" wrapText="1"/>
    </xf>
    <xf numFmtId="199" fontId="64" fillId="33" borderId="83" xfId="329" applyNumberFormat="1" applyFont="1" applyFill="1" applyBorder="1" applyAlignment="1">
      <alignment horizontal="center" vertical="center"/>
    </xf>
    <xf numFmtId="199" fontId="64" fillId="0" borderId="19" xfId="385" applyNumberFormat="1" applyFont="1" applyFill="1" applyBorder="1" applyAlignment="1">
      <alignment horizontal="center" vertical="center" wrapText="1"/>
    </xf>
    <xf numFmtId="188" fontId="63" fillId="0" borderId="33" xfId="595" applyNumberFormat="1" applyFont="1" applyFill="1" applyBorder="1" applyAlignment="1">
      <alignment horizontal="center" vertical="center" wrapText="1"/>
    </xf>
    <xf numFmtId="37" fontId="94" fillId="33" borderId="30" xfId="329" applyNumberFormat="1" applyFont="1" applyFill="1" applyBorder="1" applyAlignment="1">
      <alignment horizontal="center" vertical="center" wrapText="1"/>
    </xf>
    <xf numFmtId="199" fontId="64" fillId="33" borderId="56" xfId="329" applyNumberFormat="1" applyFont="1" applyFill="1" applyBorder="1" applyAlignment="1">
      <alignment horizontal="center" vertical="center" wrapText="1"/>
    </xf>
    <xf numFmtId="168" fontId="73" fillId="33" borderId="57" xfId="600" applyFont="1" applyFill="1" applyBorder="1" applyAlignment="1">
      <alignment horizontal="left" vertical="center" wrapText="1"/>
    </xf>
    <xf numFmtId="1" fontId="67" fillId="30" borderId="21" xfId="381" applyNumberFormat="1" applyFont="1" applyFill="1" applyBorder="1" applyAlignment="1">
      <alignment horizontal="center" vertical="center" wrapText="1"/>
    </xf>
    <xf numFmtId="1" fontId="67" fillId="30" borderId="84" xfId="381" applyNumberFormat="1" applyFont="1" applyFill="1" applyBorder="1" applyAlignment="1">
      <alignment horizontal="center" vertical="center" wrapText="1"/>
    </xf>
    <xf numFmtId="185" fontId="64" fillId="0" borderId="0" xfId="329" applyNumberFormat="1" applyFont="1" applyFill="1" applyBorder="1" applyAlignment="1">
      <alignment horizontal="center" vertical="center" wrapText="1"/>
    </xf>
    <xf numFmtId="37" fontId="64" fillId="0" borderId="80" xfId="329" applyNumberFormat="1" applyFont="1" applyFill="1" applyBorder="1" applyAlignment="1">
      <alignment horizontal="center" vertical="center" wrapText="1"/>
    </xf>
    <xf numFmtId="37" fontId="64" fillId="0" borderId="55" xfId="329" applyNumberFormat="1" applyFont="1" applyFill="1" applyBorder="1" applyAlignment="1">
      <alignment horizontal="center" vertical="center" wrapText="1"/>
    </xf>
    <xf numFmtId="199" fontId="63" fillId="0" borderId="57" xfId="329" applyNumberFormat="1" applyFont="1" applyFill="1" applyBorder="1" applyAlignment="1">
      <alignment horizontal="center" vertical="center" wrapText="1"/>
    </xf>
    <xf numFmtId="37" fontId="64" fillId="0" borderId="27" xfId="329" applyNumberFormat="1" applyFont="1" applyFill="1" applyBorder="1" applyAlignment="1">
      <alignment horizontal="center" vertical="center" wrapText="1"/>
    </xf>
    <xf numFmtId="199" fontId="64" fillId="0" borderId="55" xfId="329" applyNumberFormat="1" applyFont="1" applyFill="1" applyBorder="1" applyAlignment="1">
      <alignment horizontal="center" vertical="center" wrapText="1"/>
    </xf>
    <xf numFmtId="199" fontId="64" fillId="0" borderId="57" xfId="329" applyNumberFormat="1" applyFont="1" applyFill="1" applyBorder="1" applyAlignment="1">
      <alignment horizontal="center" vertical="center" wrapText="1"/>
    </xf>
    <xf numFmtId="188" fontId="63" fillId="0" borderId="57" xfId="595" applyNumberFormat="1" applyFont="1" applyFill="1" applyBorder="1" applyAlignment="1">
      <alignment horizontal="center" vertical="center" wrapText="1"/>
    </xf>
    <xf numFmtId="185" fontId="64" fillId="0" borderId="55" xfId="329" applyNumberFormat="1" applyFont="1" applyFill="1" applyBorder="1" applyAlignment="1">
      <alignment horizontal="center" vertical="center" wrapText="1"/>
    </xf>
    <xf numFmtId="1" fontId="63" fillId="0" borderId="76" xfId="596" applyNumberFormat="1" applyFont="1" applyFill="1" applyBorder="1" applyAlignment="1">
      <alignment horizontal="center" vertical="center" wrapText="1"/>
    </xf>
    <xf numFmtId="1" fontId="63" fillId="0" borderId="31" xfId="596" applyNumberFormat="1" applyFont="1" applyFill="1" applyBorder="1" applyAlignment="1">
      <alignment horizontal="center" vertical="center" wrapText="1"/>
    </xf>
    <xf numFmtId="1" fontId="67" fillId="30" borderId="21" xfId="381" applyNumberFormat="1" applyFont="1" applyFill="1" applyBorder="1" applyAlignment="1">
      <alignment horizontal="center" vertical="center" wrapText="1"/>
    </xf>
    <xf numFmtId="1" fontId="67" fillId="30" borderId="84" xfId="381" applyNumberFormat="1" applyFont="1" applyFill="1" applyBorder="1" applyAlignment="1">
      <alignment horizontal="center" vertical="center" wrapText="1"/>
    </xf>
    <xf numFmtId="1" fontId="63" fillId="0" borderId="15" xfId="596" applyNumberFormat="1" applyFont="1" applyFill="1" applyBorder="1" applyAlignment="1">
      <alignment horizontal="center" vertical="center" wrapText="1"/>
    </xf>
    <xf numFmtId="1" fontId="63" fillId="0" borderId="0" xfId="596" applyNumberFormat="1" applyFont="1" applyFill="1" applyBorder="1" applyAlignment="1">
      <alignment horizontal="center" vertical="center" wrapText="1"/>
    </xf>
    <xf numFmtId="168" fontId="67" fillId="31" borderId="18" xfId="381" applyFont="1" applyFill="1" applyBorder="1" applyAlignment="1">
      <alignment horizontal="center" vertical="center" wrapText="1"/>
    </xf>
    <xf numFmtId="168" fontId="68" fillId="32" borderId="77" xfId="381" applyFont="1" applyFill="1" applyBorder="1" applyAlignment="1">
      <alignment horizontal="center" vertical="center" wrapText="1"/>
    </xf>
  </cellXfs>
  <cellStyles count="733">
    <cellStyle name="          _x000d__x000a_386grabber=VGA.3GR_x000d__x000a_" xfId="7"/>
    <cellStyle name="_x000a_386grabber=M" xfId="732"/>
    <cellStyle name="_0Decimal" xfId="8"/>
    <cellStyle name="_0Decimales" xfId="9"/>
    <cellStyle name="_1Decimal" xfId="10"/>
    <cellStyle name="_1Decimal_Historicos" xfId="11"/>
    <cellStyle name="_1Porcentaje" xfId="12"/>
    <cellStyle name="_1Porcentaje_Historicos" xfId="13"/>
    <cellStyle name="_2010 Informe Ventas Exportaciones VSPT_0310" xfId="14"/>
    <cellStyle name="_Cuadro_Resumen_EBITDA_2" xfId="703"/>
    <cellStyle name="_Efecto RO" xfId="15"/>
    <cellStyle name="_Especial" xfId="16"/>
    <cellStyle name="_Especial_Historicos" xfId="17"/>
    <cellStyle name="_Londres" xfId="704"/>
    <cellStyle name="_Matriz_PPTO_vs_Repro" xfId="660"/>
    <cellStyle name="_MP_PPTOvsRepro" xfId="661"/>
    <cellStyle name="20% - Accent1" xfId="614"/>
    <cellStyle name="20% - Accent2" xfId="615"/>
    <cellStyle name="20% - Accent3" xfId="616"/>
    <cellStyle name="20% - Accent4" xfId="617"/>
    <cellStyle name="20% - Accent5" xfId="618"/>
    <cellStyle name="20% - Accent6" xfId="619"/>
    <cellStyle name="20% - akcent 1" xfId="18"/>
    <cellStyle name="20% - akcent 2" xfId="19"/>
    <cellStyle name="20% - akcent 3" xfId="20"/>
    <cellStyle name="20% - akcent 4" xfId="21"/>
    <cellStyle name="20% - akcent 5" xfId="22"/>
    <cellStyle name="20% - akcent 6" xfId="23"/>
    <cellStyle name="20% - Énfasis1 2" xfId="24"/>
    <cellStyle name="20% - Énfasis1 3" xfId="25"/>
    <cellStyle name="20% - Énfasis1 4" xfId="26"/>
    <cellStyle name="20% - Énfasis1 5" xfId="27"/>
    <cellStyle name="20% - Énfasis1 6" xfId="28"/>
    <cellStyle name="20% - Énfasis1 7" xfId="29"/>
    <cellStyle name="20% - Énfasis1 8" xfId="30"/>
    <cellStyle name="20% - Énfasis1 9" xfId="31"/>
    <cellStyle name="20% - Énfasis2 2" xfId="32"/>
    <cellStyle name="20% - Énfasis2 3" xfId="33"/>
    <cellStyle name="20% - Énfasis2 4" xfId="34"/>
    <cellStyle name="20% - Énfasis2 5" xfId="35"/>
    <cellStyle name="20% - Énfasis2 6" xfId="36"/>
    <cellStyle name="20% - Énfasis2 7" xfId="37"/>
    <cellStyle name="20% - Énfasis2 8" xfId="38"/>
    <cellStyle name="20% - Énfasis2 9" xfId="39"/>
    <cellStyle name="20% - Énfasis3 2" xfId="662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4 9" xfId="47"/>
    <cellStyle name="20% - Énfasis5 2" xfId="663"/>
    <cellStyle name="20% - Énfasis6 2" xfId="48"/>
    <cellStyle name="20% - Énfasis6 3" xfId="49"/>
    <cellStyle name="20% - Énfasis6 4" xfId="50"/>
    <cellStyle name="20% - Énfasis6 5" xfId="51"/>
    <cellStyle name="20% - Énfasis6 6" xfId="52"/>
    <cellStyle name="20% - Énfasis6 7" xfId="53"/>
    <cellStyle name="20% - Énfasis6 8" xfId="54"/>
    <cellStyle name="20% - Énfasis6 9" xfId="55"/>
    <cellStyle name="40% - Accent1" xfId="620"/>
    <cellStyle name="40% - Accent2" xfId="621"/>
    <cellStyle name="40% - Accent3" xfId="622"/>
    <cellStyle name="40% - Accent4" xfId="623"/>
    <cellStyle name="40% - Accent5" xfId="624"/>
    <cellStyle name="40% - Accent6" xfId="625"/>
    <cellStyle name="40% - akcent 1" xfId="626"/>
    <cellStyle name="40% - akcent 2" xfId="56"/>
    <cellStyle name="40% - akcent 3" xfId="57"/>
    <cellStyle name="40% - akcent 4" xfId="58"/>
    <cellStyle name="40% - akcent 5" xfId="59"/>
    <cellStyle name="40% - akcent 6" xfId="60"/>
    <cellStyle name="40% - Énfasis1 2" xfId="61"/>
    <cellStyle name="40% - Énfasis1 3" xfId="62"/>
    <cellStyle name="40% - Énfasis1 4" xfId="63"/>
    <cellStyle name="40% - Énfasis1 5" xfId="64"/>
    <cellStyle name="40% - Énfasis1 6" xfId="65"/>
    <cellStyle name="40% - Énfasis1 7" xfId="66"/>
    <cellStyle name="40% - Énfasis1 8" xfId="67"/>
    <cellStyle name="40% - Énfasis1 9" xfId="68"/>
    <cellStyle name="40% - Énfasis2 2" xfId="664"/>
    <cellStyle name="40% - Énfasis3 2" xfId="665"/>
    <cellStyle name="40% - Énfasis4 2" xfId="69"/>
    <cellStyle name="40% - Énfasis4 3" xfId="70"/>
    <cellStyle name="40% - Énfasis4 4" xfId="71"/>
    <cellStyle name="40% - Énfasis4 5" xfId="72"/>
    <cellStyle name="40% - Énfasis4 6" xfId="73"/>
    <cellStyle name="40% - Énfasis4 7" xfId="74"/>
    <cellStyle name="40% - Énfasis4 8" xfId="75"/>
    <cellStyle name="40% - Énfasis4 9" xfId="76"/>
    <cellStyle name="40% - Énfasis5 2" xfId="77"/>
    <cellStyle name="40% - Énfasis5 3" xfId="78"/>
    <cellStyle name="40% - Énfasis5 4" xfId="79"/>
    <cellStyle name="40% - Énfasis5 5" xfId="80"/>
    <cellStyle name="40% - Énfasis5 6" xfId="81"/>
    <cellStyle name="40% - Énfasis5 7" xfId="82"/>
    <cellStyle name="40% - Énfasis5 8" xfId="83"/>
    <cellStyle name="40% - Énfasis5 9" xfId="84"/>
    <cellStyle name="40% - Énfasis6 2" xfId="85"/>
    <cellStyle name="40% - Énfasis6 3" xfId="86"/>
    <cellStyle name="40% - Énfasis6 4" xfId="87"/>
    <cellStyle name="40% - Énfasis6 5" xfId="88"/>
    <cellStyle name="40% - Énfasis6 6" xfId="89"/>
    <cellStyle name="40% - Énfasis6 7" xfId="90"/>
    <cellStyle name="40% - Énfasis6 8" xfId="91"/>
    <cellStyle name="40% - Énfasis6 9" xfId="92"/>
    <cellStyle name="60% - Accent1" xfId="627"/>
    <cellStyle name="60% - Accent2" xfId="628"/>
    <cellStyle name="60% - Accent3" xfId="629"/>
    <cellStyle name="60% - Accent4" xfId="630"/>
    <cellStyle name="60% - Accent5" xfId="631"/>
    <cellStyle name="60% - Accent6" xfId="632"/>
    <cellStyle name="60% - akcent 1" xfId="93"/>
    <cellStyle name="60% - akcent 2" xfId="94"/>
    <cellStyle name="60% - akcent 3" xfId="95"/>
    <cellStyle name="60% - akcent 4" xfId="96"/>
    <cellStyle name="60% - akcent 5" xfId="97"/>
    <cellStyle name="60% - akcent 6" xfId="98"/>
    <cellStyle name="60% - Énfasis1 2" xfId="99"/>
    <cellStyle name="60% - Énfasis1 3" xfId="100"/>
    <cellStyle name="60% - Énfasis1 4" xfId="101"/>
    <cellStyle name="60% - Énfasis1 5" xfId="102"/>
    <cellStyle name="60% - Énfasis1 6" xfId="103"/>
    <cellStyle name="60% - Énfasis1 7" xfId="104"/>
    <cellStyle name="60% - Énfasis1 8" xfId="105"/>
    <cellStyle name="60% - Énfasis1 9" xfId="106"/>
    <cellStyle name="60% - Énfasis2 2" xfId="107"/>
    <cellStyle name="60% - Énfasis2 3" xfId="108"/>
    <cellStyle name="60% - Énfasis2 4" xfId="109"/>
    <cellStyle name="60% - Énfasis2 5" xfId="110"/>
    <cellStyle name="60% - Énfasis2 6" xfId="111"/>
    <cellStyle name="60% - Énfasis2 7" xfId="112"/>
    <cellStyle name="60% - Énfasis2 8" xfId="113"/>
    <cellStyle name="60% - Énfasis2 9" xfId="114"/>
    <cellStyle name="60% - Énfasis3 2" xfId="115"/>
    <cellStyle name="60% - Énfasis3 3" xfId="116"/>
    <cellStyle name="60% - Énfasis3 4" xfId="117"/>
    <cellStyle name="60% - Énfasis3 5" xfId="118"/>
    <cellStyle name="60% - Énfasis3 6" xfId="119"/>
    <cellStyle name="60% - Énfasis3 7" xfId="120"/>
    <cellStyle name="60% - Énfasis3 8" xfId="121"/>
    <cellStyle name="60% - Énfasis3 9" xfId="122"/>
    <cellStyle name="60% - Énfasis4 2" xfId="123"/>
    <cellStyle name="60% - Énfasis4 3" xfId="124"/>
    <cellStyle name="60% - Énfasis4 4" xfId="125"/>
    <cellStyle name="60% - Énfasis4 5" xfId="126"/>
    <cellStyle name="60% - Énfasis4 6" xfId="127"/>
    <cellStyle name="60% - Énfasis4 7" xfId="128"/>
    <cellStyle name="60% - Énfasis4 8" xfId="129"/>
    <cellStyle name="60% - Énfasis4 9" xfId="130"/>
    <cellStyle name="60% - Énfasis5 2" xfId="131"/>
    <cellStyle name="60% - Énfasis5 3" xfId="132"/>
    <cellStyle name="60% - Énfasis5 4" xfId="133"/>
    <cellStyle name="60% - Énfasis5 5" xfId="134"/>
    <cellStyle name="60% - Énfasis5 6" xfId="135"/>
    <cellStyle name="60% - Énfasis5 7" xfId="136"/>
    <cellStyle name="60% - Énfasis5 8" xfId="137"/>
    <cellStyle name="60% - Énfasis5 9" xfId="138"/>
    <cellStyle name="60% - Énfasis6 2" xfId="139"/>
    <cellStyle name="60% - Énfasis6 3" xfId="140"/>
    <cellStyle name="60% - Énfasis6 4" xfId="141"/>
    <cellStyle name="60% - Énfasis6 5" xfId="142"/>
    <cellStyle name="60% - Énfasis6 6" xfId="143"/>
    <cellStyle name="60% - Énfasis6 7" xfId="144"/>
    <cellStyle name="60% - Énfasis6 8" xfId="145"/>
    <cellStyle name="60% - Énfasis6 9" xfId="146"/>
    <cellStyle name="Accent1" xfId="633"/>
    <cellStyle name="Accent2" xfId="634"/>
    <cellStyle name="Accent3" xfId="635"/>
    <cellStyle name="Accent4" xfId="636"/>
    <cellStyle name="Accent5" xfId="637"/>
    <cellStyle name="Accent6" xfId="638"/>
    <cellStyle name="Adjustable" xfId="666"/>
    <cellStyle name="Akcent 1" xfId="147"/>
    <cellStyle name="Akcent 2" xfId="148"/>
    <cellStyle name="Akcent 3" xfId="149"/>
    <cellStyle name="Akcent 4" xfId="150"/>
    <cellStyle name="Akcent 5" xfId="151"/>
    <cellStyle name="Akcent 6" xfId="152"/>
    <cellStyle name="Bad" xfId="639"/>
    <cellStyle name="Best" xfId="667"/>
    <cellStyle name="Best 2" xfId="705"/>
    <cellStyle name="Buena 10" xfId="153"/>
    <cellStyle name="Buena 11" xfId="154"/>
    <cellStyle name="Buena 12" xfId="155"/>
    <cellStyle name="Buena 2" xfId="156"/>
    <cellStyle name="Buena 2 2" xfId="157"/>
    <cellStyle name="Buena 2 3" xfId="158"/>
    <cellStyle name="Buena 3" xfId="159"/>
    <cellStyle name="Buena 3 2" xfId="160"/>
    <cellStyle name="Buena 3 3" xfId="161"/>
    <cellStyle name="Buena 4" xfId="162"/>
    <cellStyle name="Buena 4 2" xfId="163"/>
    <cellStyle name="Buena 4 3" xfId="164"/>
    <cellStyle name="Buena 5" xfId="165"/>
    <cellStyle name="Buena 5 2" xfId="166"/>
    <cellStyle name="Buena 5 3" xfId="167"/>
    <cellStyle name="Buena 6" xfId="168"/>
    <cellStyle name="Buena 6 2" xfId="169"/>
    <cellStyle name="Buena 6 3" xfId="170"/>
    <cellStyle name="Buena 7" xfId="171"/>
    <cellStyle name="Buena 7 2" xfId="172"/>
    <cellStyle name="Buena 7 3" xfId="173"/>
    <cellStyle name="Buena 8" xfId="174"/>
    <cellStyle name="Buena 8 2" xfId="175"/>
    <cellStyle name="Buena 8 3" xfId="176"/>
    <cellStyle name="Buena 9" xfId="177"/>
    <cellStyle name="Buena 9 2" xfId="178"/>
    <cellStyle name="Buena 9 3" xfId="179"/>
    <cellStyle name="Cabecera 1" xfId="668"/>
    <cellStyle name="Cabecera 2" xfId="669"/>
    <cellStyle name="Calculation" xfId="640"/>
    <cellStyle name="Cálculo 2" xfId="180"/>
    <cellStyle name="Cálculo 3" xfId="181"/>
    <cellStyle name="Cálculo 4" xfId="182"/>
    <cellStyle name="Cálculo 5" xfId="183"/>
    <cellStyle name="Cálculo 6" xfId="184"/>
    <cellStyle name="Cálculo 7" xfId="185"/>
    <cellStyle name="Cálculo 8" xfId="186"/>
    <cellStyle name="Cálculo 9" xfId="187"/>
    <cellStyle name="CECISU - Estilo2" xfId="670"/>
    <cellStyle name="CECITI - Estilo1" xfId="671"/>
    <cellStyle name="Celda de comprobación 10" xfId="188"/>
    <cellStyle name="Celda de comprobación 11" xfId="189"/>
    <cellStyle name="Celda de comprobación 12" xfId="190"/>
    <cellStyle name="Celda de comprobación 2" xfId="191"/>
    <cellStyle name="Celda de comprobación 3" xfId="192"/>
    <cellStyle name="Celda de comprobación 4" xfId="193"/>
    <cellStyle name="Celda de comprobación 5" xfId="194"/>
    <cellStyle name="Celda de comprobación 6" xfId="195"/>
    <cellStyle name="Celda de comprobación 7" xfId="196"/>
    <cellStyle name="Celda de comprobación 8" xfId="197"/>
    <cellStyle name="Celda de comprobación 9" xfId="198"/>
    <cellStyle name="Celda vinculada 10" xfId="199"/>
    <cellStyle name="Celda vinculada 11" xfId="200"/>
    <cellStyle name="Celda vinculada 12" xfId="201"/>
    <cellStyle name="Celda vinculada 2" xfId="202"/>
    <cellStyle name="Celda vinculada 2 2" xfId="203"/>
    <cellStyle name="Celda vinculada 2 3" xfId="204"/>
    <cellStyle name="Celda vinculada 3" xfId="205"/>
    <cellStyle name="Celda vinculada 3 2" xfId="206"/>
    <cellStyle name="Celda vinculada 3 3" xfId="207"/>
    <cellStyle name="Celda vinculada 4" xfId="208"/>
    <cellStyle name="Celda vinculada 4 2" xfId="209"/>
    <cellStyle name="Celda vinculada 4 3" xfId="210"/>
    <cellStyle name="Celda vinculada 5" xfId="211"/>
    <cellStyle name="Celda vinculada 5 2" xfId="212"/>
    <cellStyle name="Celda vinculada 5 3" xfId="213"/>
    <cellStyle name="Celda vinculada 6" xfId="214"/>
    <cellStyle name="Celda vinculada 6 2" xfId="215"/>
    <cellStyle name="Celda vinculada 6 3" xfId="216"/>
    <cellStyle name="Celda vinculada 7" xfId="217"/>
    <cellStyle name="Celda vinculada 7 2" xfId="218"/>
    <cellStyle name="Celda vinculada 7 3" xfId="219"/>
    <cellStyle name="Celda vinculada 8" xfId="220"/>
    <cellStyle name="Celda vinculada 8 2" xfId="221"/>
    <cellStyle name="Celda vinculada 8 3" xfId="222"/>
    <cellStyle name="Celda vinculada 9" xfId="223"/>
    <cellStyle name="Celda vinculada 9 2" xfId="224"/>
    <cellStyle name="Celda vinculada 9 3" xfId="225"/>
    <cellStyle name="Check Cell" xfId="641"/>
    <cellStyle name="Columna" xfId="672"/>
    <cellStyle name="Currency [0]_PERSONAL" xfId="673"/>
    <cellStyle name="Currency_Módulo1" xfId="674"/>
    <cellStyle name="Dane wejściowe" xfId="226"/>
    <cellStyle name="Dane wyjściowe" xfId="227"/>
    <cellStyle name="Detalle Cuentas" xfId="228"/>
    <cellStyle name="Detalle Cuentas 10" xfId="229"/>
    <cellStyle name="Detalle Cuentas 11" xfId="230"/>
    <cellStyle name="Detalle Cuentas 12" xfId="231"/>
    <cellStyle name="Detalle Cuentas 13" xfId="232"/>
    <cellStyle name="Detalle Cuentas 14" xfId="233"/>
    <cellStyle name="Detalle Cuentas 2" xfId="234"/>
    <cellStyle name="Detalle Cuentas 3" xfId="235"/>
    <cellStyle name="Detalle Cuentas 4" xfId="236"/>
    <cellStyle name="Detalle Cuentas 5" xfId="237"/>
    <cellStyle name="Detalle Cuentas 6" xfId="238"/>
    <cellStyle name="Detalle Cuentas 7" xfId="239"/>
    <cellStyle name="Detalle Cuentas 8" xfId="240"/>
    <cellStyle name="Detalle Cuentas 9" xfId="241"/>
    <cellStyle name="Detalle Cuentas_consolidado EMP98" xfId="242"/>
    <cellStyle name="DIA" xfId="675"/>
    <cellStyle name="Dobre" xfId="243"/>
    <cellStyle name="ENCABEZ1" xfId="676"/>
    <cellStyle name="ENCABEZ2" xfId="677"/>
    <cellStyle name="Encabezado 1" xfId="678"/>
    <cellStyle name="Encabezado 2" xfId="679"/>
    <cellStyle name="Encabezado 4 10" xfId="244"/>
    <cellStyle name="Encabezado 4 11" xfId="245"/>
    <cellStyle name="Encabezado 4 12" xfId="246"/>
    <cellStyle name="Encabezado 4 2" xfId="247"/>
    <cellStyle name="Encabezado 4 3" xfId="248"/>
    <cellStyle name="Encabezado 4 4" xfId="249"/>
    <cellStyle name="Encabezado 4 5" xfId="250"/>
    <cellStyle name="Encabezado 4 6" xfId="251"/>
    <cellStyle name="Encabezado 4 7" xfId="252"/>
    <cellStyle name="Encabezado 4 8" xfId="253"/>
    <cellStyle name="Encabezado 4 9" xfId="254"/>
    <cellStyle name="Énfasis1 2" xfId="255"/>
    <cellStyle name="Énfasis1 3" xfId="256"/>
    <cellStyle name="Énfasis1 4" xfId="257"/>
    <cellStyle name="Énfasis1 5" xfId="258"/>
    <cellStyle name="Énfasis1 6" xfId="259"/>
    <cellStyle name="Énfasis1 7" xfId="260"/>
    <cellStyle name="Énfasis1 8" xfId="261"/>
    <cellStyle name="Énfasis1 9" xfId="262"/>
    <cellStyle name="Énfasis2 2" xfId="263"/>
    <cellStyle name="Énfasis2 3" xfId="264"/>
    <cellStyle name="Énfasis2 4" xfId="265"/>
    <cellStyle name="Énfasis2 5" xfId="266"/>
    <cellStyle name="Énfasis2 6" xfId="267"/>
    <cellStyle name="Énfasis2 7" xfId="268"/>
    <cellStyle name="Énfasis2 8" xfId="269"/>
    <cellStyle name="Énfasis2 9" xfId="270"/>
    <cellStyle name="Énfasis3 2" xfId="271"/>
    <cellStyle name="Énfasis3 3" xfId="272"/>
    <cellStyle name="Énfasis3 4" xfId="273"/>
    <cellStyle name="Énfasis3 5" xfId="274"/>
    <cellStyle name="Énfasis3 6" xfId="275"/>
    <cellStyle name="Énfasis3 7" xfId="276"/>
    <cellStyle name="Énfasis3 8" xfId="277"/>
    <cellStyle name="Énfasis3 9" xfId="278"/>
    <cellStyle name="Énfasis4 2" xfId="680"/>
    <cellStyle name="Énfasis5 2" xfId="681"/>
    <cellStyle name="Énfasis6 2" xfId="279"/>
    <cellStyle name="Énfasis6 3" xfId="280"/>
    <cellStyle name="Énfasis6 4" xfId="281"/>
    <cellStyle name="Énfasis6 5" xfId="282"/>
    <cellStyle name="Énfasis6 6" xfId="283"/>
    <cellStyle name="Énfasis6 7" xfId="284"/>
    <cellStyle name="Énfasis6 8" xfId="285"/>
    <cellStyle name="Énfasis6 9" xfId="286"/>
    <cellStyle name="Entrada 10" xfId="287"/>
    <cellStyle name="Entrada 11" xfId="288"/>
    <cellStyle name="Entrada 12" xfId="289"/>
    <cellStyle name="Entrada 2" xfId="290"/>
    <cellStyle name="Entrada 2 2" xfId="291"/>
    <cellStyle name="Entrada 2 3" xfId="292"/>
    <cellStyle name="Entrada 3" xfId="293"/>
    <cellStyle name="Entrada 3 2" xfId="294"/>
    <cellStyle name="Entrada 3 3" xfId="295"/>
    <cellStyle name="Entrada 4" xfId="296"/>
    <cellStyle name="Entrada 4 2" xfId="297"/>
    <cellStyle name="Entrada 4 3" xfId="298"/>
    <cellStyle name="Entrada 5" xfId="299"/>
    <cellStyle name="Entrada 5 2" xfId="300"/>
    <cellStyle name="Entrada 5 3" xfId="301"/>
    <cellStyle name="Entrada 6" xfId="302"/>
    <cellStyle name="Entrada 6 2" xfId="303"/>
    <cellStyle name="Entrada 6 3" xfId="304"/>
    <cellStyle name="Entrada 7" xfId="305"/>
    <cellStyle name="Entrada 7 2" xfId="306"/>
    <cellStyle name="Entrada 7 3" xfId="307"/>
    <cellStyle name="Entrada 8" xfId="308"/>
    <cellStyle name="Entrada 8 2" xfId="309"/>
    <cellStyle name="Entrada 8 3" xfId="310"/>
    <cellStyle name="Entrada 9" xfId="311"/>
    <cellStyle name="Entrada 9 2" xfId="312"/>
    <cellStyle name="Entrada 9 3" xfId="313"/>
    <cellStyle name="Estilo 1" xfId="314"/>
    <cellStyle name="Estilo 1 2" xfId="315"/>
    <cellStyle name="Estilo 1_bGastosMatriz" xfId="706"/>
    <cellStyle name="Euro" xfId="316"/>
    <cellStyle name="Euro 2" xfId="707"/>
    <cellStyle name="Euro_EP_Volumenes" xfId="708"/>
    <cellStyle name="Explanatory Text" xfId="642"/>
    <cellStyle name="F2" xfId="682"/>
    <cellStyle name="F3" xfId="683"/>
    <cellStyle name="F4" xfId="684"/>
    <cellStyle name="F5" xfId="685"/>
    <cellStyle name="F6" xfId="686"/>
    <cellStyle name="F7" xfId="687"/>
    <cellStyle name="F8" xfId="688"/>
    <cellStyle name="Fecha" xfId="689"/>
    <cellStyle name="FIJO" xfId="690"/>
    <cellStyle name="FINANCIERO" xfId="691"/>
    <cellStyle name="Good" xfId="643"/>
    <cellStyle name="Heading 1" xfId="644"/>
    <cellStyle name="Heading 2" xfId="645"/>
    <cellStyle name="Heading 3" xfId="646"/>
    <cellStyle name="Heading 4" xfId="647"/>
    <cellStyle name="Incorrecto 2" xfId="692"/>
    <cellStyle name="Input" xfId="648"/>
    <cellStyle name="Komórka połączona" xfId="317"/>
    <cellStyle name="Komórka zaznaczona" xfId="318"/>
    <cellStyle name="Linked Cell" xfId="649"/>
    <cellStyle name="Millares" xfId="1" builtinId="3"/>
    <cellStyle name="Millares [0]" xfId="731" builtinId="6"/>
    <cellStyle name="Millares [0] 2" xfId="709"/>
    <cellStyle name="Millares 10" xfId="319"/>
    <cellStyle name="Millares 11" xfId="320"/>
    <cellStyle name="Millares 12" xfId="321"/>
    <cellStyle name="Millares 13" xfId="322"/>
    <cellStyle name="Millares 14" xfId="323"/>
    <cellStyle name="Millares 15" xfId="324"/>
    <cellStyle name="Millares 16" xfId="325"/>
    <cellStyle name="Millares 17" xfId="326"/>
    <cellStyle name="Millares 18" xfId="327"/>
    <cellStyle name="Millares 19" xfId="328"/>
    <cellStyle name="Millares 19 2" xfId="597"/>
    <cellStyle name="Millares 2" xfId="329"/>
    <cellStyle name="Millares 2 2" xfId="330"/>
    <cellStyle name="Millares 2 2 2" xfId="650"/>
    <cellStyle name="Millares 2 3" xfId="331"/>
    <cellStyle name="Millares 2 3 2" xfId="332"/>
    <cellStyle name="Millares 2 3 2 2" xfId="333"/>
    <cellStyle name="Millares 2 3 3" xfId="334"/>
    <cellStyle name="Millares 2 4" xfId="335"/>
    <cellStyle name="Millares 2 5" xfId="336"/>
    <cellStyle name="Millares 2 6" xfId="4"/>
    <cellStyle name="Millares 20" xfId="659"/>
    <cellStyle name="Millares 3" xfId="337"/>
    <cellStyle name="Millares 3 2" xfId="338"/>
    <cellStyle name="Millares 3 2 2" xfId="339"/>
    <cellStyle name="Millares 3 3" xfId="340"/>
    <cellStyle name="Millares 3 4" xfId="341"/>
    <cellStyle name="Millares 3 5" xfId="342"/>
    <cellStyle name="Millares 3 6" xfId="651"/>
    <cellStyle name="Millares 3 6 2" xfId="702"/>
    <cellStyle name="Millares 4" xfId="343"/>
    <cellStyle name="Millares 4 2" xfId="344"/>
    <cellStyle name="Millares 4 2 2" xfId="345"/>
    <cellStyle name="Millares 4 3" xfId="346"/>
    <cellStyle name="Millares 4 4" xfId="347"/>
    <cellStyle name="Millares 5" xfId="348"/>
    <cellStyle name="Millares 5 2" xfId="349"/>
    <cellStyle name="Millares 5 2 2" xfId="350"/>
    <cellStyle name="Millares 5 3" xfId="351"/>
    <cellStyle name="Millares 5 4" xfId="352"/>
    <cellStyle name="Millares 6" xfId="353"/>
    <cellStyle name="Millares 6 2" xfId="354"/>
    <cellStyle name="Millares 6 3" xfId="355"/>
    <cellStyle name="Millares 7" xfId="356"/>
    <cellStyle name="Millares 8" xfId="357"/>
    <cellStyle name="Millares 9" xfId="358"/>
    <cellStyle name="Millones" xfId="359"/>
    <cellStyle name="Millones 2" xfId="710"/>
    <cellStyle name="Millones_EP_Volumenes" xfId="711"/>
    <cellStyle name="Monetario0" xfId="693"/>
    <cellStyle name="Monetario0 2" xfId="712"/>
    <cellStyle name="mystyle" xfId="360"/>
    <cellStyle name="mystyle 2" xfId="713"/>
    <cellStyle name="mystyle_EP_Volumenes" xfId="714"/>
    <cellStyle name="mystyle01" xfId="361"/>
    <cellStyle name="mystyle01 2" xfId="715"/>
    <cellStyle name="mystyle01_EP_Volumenes" xfId="716"/>
    <cellStyle name="Nagłówek 1" xfId="362"/>
    <cellStyle name="Nagłówek 2" xfId="363"/>
    <cellStyle name="Nagłówek 3" xfId="364"/>
    <cellStyle name="Nagłówek 4" xfId="365"/>
    <cellStyle name="Neutral 2" xfId="366"/>
    <cellStyle name="Neutral 3" xfId="367"/>
    <cellStyle name="Neutral 4" xfId="368"/>
    <cellStyle name="Neutral 5" xfId="369"/>
    <cellStyle name="Neutral 6" xfId="370"/>
    <cellStyle name="Neutral 7" xfId="371"/>
    <cellStyle name="Neutral 8" xfId="372"/>
    <cellStyle name="Neutral 9" xfId="373"/>
    <cellStyle name="Neutralne" xfId="374"/>
    <cellStyle name="No-definido" xfId="375"/>
    <cellStyle name="No-definido 2" xfId="717"/>
    <cellStyle name="No-definido_EP_Volumenes" xfId="718"/>
    <cellStyle name="Normal" xfId="0" builtinId="0"/>
    <cellStyle name="Normal 10" xfId="376"/>
    <cellStyle name="Normal 10 2" xfId="719"/>
    <cellStyle name="Normal 11" xfId="377"/>
    <cellStyle name="Normal 12" xfId="378"/>
    <cellStyle name="Normal 12 2" xfId="379"/>
    <cellStyle name="Normal 12 3" xfId="380"/>
    <cellStyle name="Normal 13" xfId="381"/>
    <cellStyle name="Normal 13 2" xfId="606"/>
    <cellStyle name="Normal 14" xfId="382"/>
    <cellStyle name="Normal 15" xfId="383"/>
    <cellStyle name="Normal 16" xfId="384"/>
    <cellStyle name="Normal 17" xfId="385"/>
    <cellStyle name="Normal 18" xfId="386"/>
    <cellStyle name="Normal 19" xfId="387"/>
    <cellStyle name="Normal 2" xfId="5"/>
    <cellStyle name="Normal 2 10" xfId="2"/>
    <cellStyle name="Normal 2 2" xfId="6"/>
    <cellStyle name="Normal 2 2 2" xfId="388"/>
    <cellStyle name="Normal 2 3" xfId="389"/>
    <cellStyle name="Normal 2 4" xfId="390"/>
    <cellStyle name="Normal 2 5" xfId="391"/>
    <cellStyle name="Normal 2 6" xfId="392"/>
    <cellStyle name="Normal 2 7" xfId="393"/>
    <cellStyle name="Normal 2 8" xfId="394"/>
    <cellStyle name="Normal 2 9" xfId="395"/>
    <cellStyle name="Normal 2_bGastosMatriz" xfId="720"/>
    <cellStyle name="Normal 20" xfId="396"/>
    <cellStyle name="Normal 20 2" xfId="603"/>
    <cellStyle name="Normal 21" xfId="397"/>
    <cellStyle name="Normal 21 2" xfId="604"/>
    <cellStyle name="Normal 21 3" xfId="608"/>
    <cellStyle name="Normal 22" xfId="398"/>
    <cellStyle name="Normal 22 2" xfId="605"/>
    <cellStyle name="Normal 23" xfId="399"/>
    <cellStyle name="Normal 23 2" xfId="596"/>
    <cellStyle name="Normal 24" xfId="601"/>
    <cellStyle name="Normal 25" xfId="602"/>
    <cellStyle name="Normal 26" xfId="607"/>
    <cellStyle name="Normal 27" xfId="609"/>
    <cellStyle name="Normal 28" xfId="610"/>
    <cellStyle name="Normal 28 2" xfId="612"/>
    <cellStyle name="Normal 29" xfId="694"/>
    <cellStyle name="Normal 3" xfId="400"/>
    <cellStyle name="Normal 3 10" xfId="3"/>
    <cellStyle name="Normal 3 2" xfId="401"/>
    <cellStyle name="Normal 3 2 2" xfId="402"/>
    <cellStyle name="Normal 3 2 2 2" xfId="403"/>
    <cellStyle name="Normal 3 2 3" xfId="404"/>
    <cellStyle name="Normal 3 3" xfId="405"/>
    <cellStyle name="Normal 3 4" xfId="406"/>
    <cellStyle name="Normal 3 4 2" xfId="407"/>
    <cellStyle name="Normal 3 5" xfId="408"/>
    <cellStyle name="Normal 3 5 2" xfId="409"/>
    <cellStyle name="Normal 3 6" xfId="410"/>
    <cellStyle name="Normal 3 6 2" xfId="411"/>
    <cellStyle name="Normal 3 7" xfId="412"/>
    <cellStyle name="Normal 3 8" xfId="413"/>
    <cellStyle name="Normal 3 9" xfId="414"/>
    <cellStyle name="Normal 3_bGastosMatriz" xfId="721"/>
    <cellStyle name="Normal 30" xfId="695"/>
    <cellStyle name="Normal 31" xfId="727"/>
    <cellStyle name="Normal 32" xfId="728"/>
    <cellStyle name="Normal 33" xfId="729"/>
    <cellStyle name="Normal 34" xfId="730"/>
    <cellStyle name="Normal 4" xfId="415"/>
    <cellStyle name="Normal 5" xfId="416"/>
    <cellStyle name="Normal 5 2" xfId="417"/>
    <cellStyle name="Normal 5 2 2" xfId="418"/>
    <cellStyle name="Normal 5 3" xfId="419"/>
    <cellStyle name="Normal 5 4" xfId="420"/>
    <cellStyle name="Normal 6" xfId="421"/>
    <cellStyle name="Normal 6 2" xfId="422"/>
    <cellStyle name="Normal 6 3" xfId="423"/>
    <cellStyle name="Normal 6 4" xfId="652"/>
    <cellStyle name="Normal 7" xfId="424"/>
    <cellStyle name="Normal 7 2" xfId="425"/>
    <cellStyle name="Normal 8" xfId="426"/>
    <cellStyle name="Normal 8 2" xfId="722"/>
    <cellStyle name="Normal 9" xfId="427"/>
    <cellStyle name="Normal_Balance" xfId="599"/>
    <cellStyle name="Normal_CUADROS_INFORME_SVS_092010" xfId="600"/>
    <cellStyle name="Notas 10" xfId="428"/>
    <cellStyle name="Notas 11" xfId="429"/>
    <cellStyle name="Notas 12" xfId="430"/>
    <cellStyle name="Notas 2" xfId="431"/>
    <cellStyle name="Notas 3" xfId="432"/>
    <cellStyle name="Notas 4" xfId="433"/>
    <cellStyle name="Notas 5" xfId="434"/>
    <cellStyle name="Notas 6" xfId="435"/>
    <cellStyle name="Notas 7" xfId="436"/>
    <cellStyle name="Notas 8" xfId="437"/>
    <cellStyle name="Notas 9" xfId="438"/>
    <cellStyle name="Note" xfId="653"/>
    <cellStyle name="Obliczenia" xfId="439"/>
    <cellStyle name="Oculto" xfId="696"/>
    <cellStyle name="Oculto 2" xfId="723"/>
    <cellStyle name="OLIVA" xfId="697"/>
    <cellStyle name="Output" xfId="654"/>
    <cellStyle name="Porcentaje" xfId="595" builtinId="5"/>
    <cellStyle name="Porcentaje 2" xfId="440"/>
    <cellStyle name="Porcentaje 3" xfId="441"/>
    <cellStyle name="Porcentaje 3 2" xfId="598"/>
    <cellStyle name="Porcentaje 4" xfId="611"/>
    <cellStyle name="Porcentaje 4 2" xfId="613"/>
    <cellStyle name="Porcentaje 5" xfId="658"/>
    <cellStyle name="Porcentual 2" xfId="442"/>
    <cellStyle name="Porcentual 2 2" xfId="443"/>
    <cellStyle name="Porcentual 2 2 2" xfId="444"/>
    <cellStyle name="Porcentual 3" xfId="445"/>
    <cellStyle name="Porcentual 3 2" xfId="446"/>
    <cellStyle name="Presenta" xfId="447"/>
    <cellStyle name="PSChar" xfId="448"/>
    <cellStyle name="PSChar 10" xfId="449"/>
    <cellStyle name="PSChar 11" xfId="450"/>
    <cellStyle name="PSChar 12" xfId="451"/>
    <cellStyle name="PSChar 13" xfId="452"/>
    <cellStyle name="PSChar 14" xfId="453"/>
    <cellStyle name="PSChar 15" xfId="454"/>
    <cellStyle name="PSChar 16" xfId="455"/>
    <cellStyle name="PSChar 2" xfId="456"/>
    <cellStyle name="PSChar 3" xfId="457"/>
    <cellStyle name="PSChar 4" xfId="458"/>
    <cellStyle name="PSChar 5" xfId="459"/>
    <cellStyle name="PSChar 6" xfId="460"/>
    <cellStyle name="PSChar 7" xfId="461"/>
    <cellStyle name="PSChar 8" xfId="462"/>
    <cellStyle name="PSChar 9" xfId="463"/>
    <cellStyle name="PSDate" xfId="464"/>
    <cellStyle name="PSDate 10" xfId="465"/>
    <cellStyle name="PSDate 11" xfId="466"/>
    <cellStyle name="PSDate 12" xfId="467"/>
    <cellStyle name="PSDate 13" xfId="468"/>
    <cellStyle name="PSDate 14" xfId="469"/>
    <cellStyle name="PSDate 15" xfId="470"/>
    <cellStyle name="PSDate 16" xfId="471"/>
    <cellStyle name="PSDate 2" xfId="472"/>
    <cellStyle name="PSDate 3" xfId="473"/>
    <cellStyle name="PSDate 4" xfId="474"/>
    <cellStyle name="PSDate 5" xfId="475"/>
    <cellStyle name="PSDate 6" xfId="476"/>
    <cellStyle name="PSDate 7" xfId="477"/>
    <cellStyle name="PSDate 8" xfId="478"/>
    <cellStyle name="PSDate 9" xfId="479"/>
    <cellStyle name="PSDate_EP_Volumenes" xfId="724"/>
    <cellStyle name="PSDec" xfId="480"/>
    <cellStyle name="PSDec 10" xfId="481"/>
    <cellStyle name="PSDec 11" xfId="482"/>
    <cellStyle name="PSDec 12" xfId="483"/>
    <cellStyle name="PSDec 13" xfId="484"/>
    <cellStyle name="PSDec 14" xfId="485"/>
    <cellStyle name="PSDec 15" xfId="486"/>
    <cellStyle name="PSDec 16" xfId="487"/>
    <cellStyle name="PSDec 2" xfId="488"/>
    <cellStyle name="PSDec 3" xfId="489"/>
    <cellStyle name="PSDec 4" xfId="490"/>
    <cellStyle name="PSDec 5" xfId="491"/>
    <cellStyle name="PSDec 6" xfId="492"/>
    <cellStyle name="PSDec 7" xfId="493"/>
    <cellStyle name="PSDec 8" xfId="494"/>
    <cellStyle name="PSDec 9" xfId="495"/>
    <cellStyle name="PSDec_EP_Volumenes" xfId="725"/>
    <cellStyle name="PSHeading" xfId="496"/>
    <cellStyle name="PSHeading 10" xfId="497"/>
    <cellStyle name="PSHeading 11" xfId="498"/>
    <cellStyle name="PSHeading 12" xfId="499"/>
    <cellStyle name="PSHeading 13" xfId="500"/>
    <cellStyle name="PSHeading 14" xfId="501"/>
    <cellStyle name="PSHeading 2" xfId="502"/>
    <cellStyle name="PSHeading 3" xfId="503"/>
    <cellStyle name="PSHeading 4" xfId="504"/>
    <cellStyle name="PSHeading 5" xfId="505"/>
    <cellStyle name="PSHeading 6" xfId="506"/>
    <cellStyle name="PSHeading 7" xfId="507"/>
    <cellStyle name="PSHeading 8" xfId="508"/>
    <cellStyle name="PSHeading 9" xfId="509"/>
    <cellStyle name="PSHeading_CCUSA_CO010401 EMP23 Cuadratura Mercantil 12_2010" xfId="510"/>
    <cellStyle name="PSInt" xfId="511"/>
    <cellStyle name="PSInt 10" xfId="512"/>
    <cellStyle name="PSInt 11" xfId="513"/>
    <cellStyle name="PSInt 12" xfId="514"/>
    <cellStyle name="PSInt 13" xfId="515"/>
    <cellStyle name="PSInt 14" xfId="516"/>
    <cellStyle name="PSInt 15" xfId="517"/>
    <cellStyle name="PSInt 16" xfId="518"/>
    <cellStyle name="PSInt 2" xfId="519"/>
    <cellStyle name="PSInt 3" xfId="520"/>
    <cellStyle name="PSInt 4" xfId="521"/>
    <cellStyle name="PSInt 5" xfId="522"/>
    <cellStyle name="PSInt 6" xfId="523"/>
    <cellStyle name="PSInt 7" xfId="524"/>
    <cellStyle name="PSInt 8" xfId="525"/>
    <cellStyle name="PSInt 9" xfId="526"/>
    <cellStyle name="PSSpacer" xfId="527"/>
    <cellStyle name="PSSpacer 10" xfId="528"/>
    <cellStyle name="PSSpacer 11" xfId="529"/>
    <cellStyle name="PSSpacer 12" xfId="530"/>
    <cellStyle name="PSSpacer 13" xfId="531"/>
    <cellStyle name="PSSpacer 14" xfId="532"/>
    <cellStyle name="PSSpacer 15" xfId="533"/>
    <cellStyle name="PSSpacer 16" xfId="534"/>
    <cellStyle name="PSSpacer 2" xfId="535"/>
    <cellStyle name="PSSpacer 3" xfId="536"/>
    <cellStyle name="PSSpacer 4" xfId="537"/>
    <cellStyle name="PSSpacer 5" xfId="538"/>
    <cellStyle name="PSSpacer 6" xfId="539"/>
    <cellStyle name="PSSpacer 7" xfId="540"/>
    <cellStyle name="PSSpacer 8" xfId="541"/>
    <cellStyle name="PSSpacer 9" xfId="542"/>
    <cellStyle name="Punto0" xfId="698"/>
    <cellStyle name="Registro" xfId="543"/>
    <cellStyle name="Resumen" xfId="544"/>
    <cellStyle name="Resumen 2" xfId="545"/>
    <cellStyle name="Resumen 3" xfId="726"/>
    <cellStyle name="Resumen_99_EERR (11)" xfId="655"/>
    <cellStyle name="Salida 2" xfId="699"/>
    <cellStyle name="Suma" xfId="546"/>
    <cellStyle name="Tekst objaśnienia" xfId="547"/>
    <cellStyle name="Tekst ostrzeżenia" xfId="548"/>
    <cellStyle name="Texto de advertencia 10" xfId="549"/>
    <cellStyle name="Texto de advertencia 11" xfId="550"/>
    <cellStyle name="Texto de advertencia 12" xfId="551"/>
    <cellStyle name="Texto de advertencia 2" xfId="552"/>
    <cellStyle name="Texto de advertencia 3" xfId="553"/>
    <cellStyle name="Texto de advertencia 4" xfId="554"/>
    <cellStyle name="Texto de advertencia 5" xfId="555"/>
    <cellStyle name="Texto de advertencia 6" xfId="556"/>
    <cellStyle name="Texto de advertencia 7" xfId="557"/>
    <cellStyle name="Texto de advertencia 8" xfId="558"/>
    <cellStyle name="Texto de advertencia 9" xfId="559"/>
    <cellStyle name="Texto explicativo 2" xfId="700"/>
    <cellStyle name="Title" xfId="656"/>
    <cellStyle name="Título 1 2" xfId="560"/>
    <cellStyle name="Título 1 3" xfId="561"/>
    <cellStyle name="Título 1 4" xfId="562"/>
    <cellStyle name="Título 1 5" xfId="563"/>
    <cellStyle name="Título 1 6" xfId="564"/>
    <cellStyle name="Título 1 7" xfId="565"/>
    <cellStyle name="Título 1 8" xfId="566"/>
    <cellStyle name="Título 1 9" xfId="567"/>
    <cellStyle name="Título 2 2" xfId="568"/>
    <cellStyle name="Título 2 3" xfId="569"/>
    <cellStyle name="Título 2 4" xfId="570"/>
    <cellStyle name="Título 2 5" xfId="571"/>
    <cellStyle name="Título 2 6" xfId="572"/>
    <cellStyle name="Título 2 7" xfId="573"/>
    <cellStyle name="Título 2 8" xfId="574"/>
    <cellStyle name="Título 2 9" xfId="575"/>
    <cellStyle name="Título 3 2" xfId="576"/>
    <cellStyle name="Título 3 3" xfId="577"/>
    <cellStyle name="Título 3 4" xfId="578"/>
    <cellStyle name="Título 3 5" xfId="579"/>
    <cellStyle name="Título 3 6" xfId="580"/>
    <cellStyle name="Título 3 7" xfId="581"/>
    <cellStyle name="Título 3 8" xfId="582"/>
    <cellStyle name="Título 3 9" xfId="583"/>
    <cellStyle name="Título 4" xfId="701"/>
    <cellStyle name="Total 2" xfId="584"/>
    <cellStyle name="Total 3" xfId="585"/>
    <cellStyle name="Total 4" xfId="586"/>
    <cellStyle name="Total 5" xfId="587"/>
    <cellStyle name="Total 6" xfId="588"/>
    <cellStyle name="Total 7" xfId="589"/>
    <cellStyle name="Total 8" xfId="590"/>
    <cellStyle name="Total 9" xfId="591"/>
    <cellStyle name="Tytuł" xfId="592"/>
    <cellStyle name="Uwaga" xfId="593"/>
    <cellStyle name="Warning Text" xfId="657"/>
    <cellStyle name="Złe" xfId="594"/>
  </cellStyles>
  <dxfs count="12"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00481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theme="0"/>
      </font>
      <fill>
        <patternFill>
          <bgColor rgb="FF80172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Medium9"/>
  <colors>
    <mruColors>
      <color rgb="FFFF00FF"/>
      <color rgb="FF0000FF"/>
      <color rgb="FFFF99FF"/>
      <color rgb="FFFFFFCC"/>
      <color rgb="FF006600"/>
      <color rgb="FFFF3300"/>
      <color rgb="FF009900"/>
      <color rgb="FF004200"/>
      <color rgb="FF008000"/>
      <color rgb="FF4A8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s/Ir/Press%20Releases/2018/1Q%2018/Segmento%20Extendido_CB_excl%20restructur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s/Ir/Finanzas_IR/Modelo%20CCU/Copia%20de%20CCU%20modelo%20-%202018-07-12%20wip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s/Ir/Documentos%20IR/Press%20Releases/2020/1Q%2020/Segmento%20Extendido_I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erie%20Consoli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s/Ir/Finanzas_IR/Modelo%20CCU/Base%20Quarters%20Reportad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s/PCF/DIRECTORIO/2020/Base%20de%20Datos/Directorio_Bas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CCU_Mes"/>
      <sheetName val="CCU_Acum"/>
      <sheetName val="CCU_Quarter"/>
    </sheetNames>
    <sheetDataSet>
      <sheetData sheetId="0"/>
      <sheetData sheetId="1"/>
      <sheetData sheetId="2"/>
      <sheetData sheetId="3">
        <row r="2">
          <cell r="C2" t="str">
            <v>TRIMESTRE 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C-FX"/>
      <sheetName val="Debt"/>
      <sheetName val="Annual Stmnt"/>
      <sheetName val="Overview"/>
      <sheetName val="Financial"/>
      <sheetName val="Operating"/>
      <sheetName val="Chile"/>
      <sheetName val="BeerChile"/>
      <sheetName val="Ecusa"/>
      <sheetName val="Spirits"/>
      <sheetName val="Rio de la Plata"/>
      <sheetName val="BeerArg"/>
      <sheetName val="Uruguay"/>
      <sheetName val="Paraguay"/>
      <sheetName val="Wine"/>
      <sheetName val="Other"/>
      <sheetName val="Colombia"/>
    </sheetNames>
    <sheetDataSet>
      <sheetData sheetId="0"/>
      <sheetData sheetId="1"/>
      <sheetData sheetId="2"/>
      <sheetData sheetId="3"/>
      <sheetData sheetId="4">
        <row r="4">
          <cell r="Y4" t="str">
            <v>1Q14</v>
          </cell>
          <cell r="Z4" t="str">
            <v>2Q14</v>
          </cell>
          <cell r="AA4" t="str">
            <v>3Q14</v>
          </cell>
          <cell r="AB4" t="str">
            <v>4Q14</v>
          </cell>
          <cell r="AC4">
            <v>2014</v>
          </cell>
          <cell r="AD4" t="str">
            <v>1Q15</v>
          </cell>
          <cell r="AE4" t="str">
            <v>2Q15</v>
          </cell>
          <cell r="AF4" t="str">
            <v>3Q15</v>
          </cell>
          <cell r="AG4" t="str">
            <v>4Q15</v>
          </cell>
          <cell r="AH4">
            <v>2015</v>
          </cell>
          <cell r="AI4" t="str">
            <v>1Q16</v>
          </cell>
          <cell r="AJ4" t="str">
            <v>2Q16</v>
          </cell>
          <cell r="AK4" t="str">
            <v>3Q16</v>
          </cell>
          <cell r="AL4" t="str">
            <v>4Q16</v>
          </cell>
          <cell r="AM4">
            <v>2016</v>
          </cell>
          <cell r="AN4" t="str">
            <v>1Q17</v>
          </cell>
          <cell r="AO4" t="str">
            <v>2Q17</v>
          </cell>
          <cell r="AP4" t="str">
            <v>3Q17</v>
          </cell>
          <cell r="AQ4" t="str">
            <v>4Q17</v>
          </cell>
          <cell r="AR4">
            <v>2017</v>
          </cell>
          <cell r="AS4" t="str">
            <v>1Q18</v>
          </cell>
          <cell r="AT4" t="str">
            <v>2Q18</v>
          </cell>
          <cell r="AU4" t="str">
            <v>3Q18</v>
          </cell>
          <cell r="AV4" t="str">
            <v>4Q18</v>
          </cell>
          <cell r="AW4">
            <v>2018</v>
          </cell>
          <cell r="AX4" t="str">
            <v>1Q19</v>
          </cell>
          <cell r="AY4" t="str">
            <v>2Q19</v>
          </cell>
          <cell r="AZ4" t="str">
            <v>3Q19</v>
          </cell>
          <cell r="BA4" t="str">
            <v>4Q19</v>
          </cell>
          <cell r="BB4">
            <v>2019</v>
          </cell>
          <cell r="BC4" t="str">
            <v>1Q20</v>
          </cell>
          <cell r="BD4" t="str">
            <v>2Q20</v>
          </cell>
          <cell r="BE4" t="str">
            <v>3Q20</v>
          </cell>
          <cell r="BF4" t="str">
            <v>4Q20</v>
          </cell>
          <cell r="BG4">
            <v>2020</v>
          </cell>
        </row>
      </sheetData>
      <sheetData sheetId="5">
        <row r="6">
          <cell r="CM6">
            <v>334811.35499999998</v>
          </cell>
          <cell r="CN6">
            <v>263552.533</v>
          </cell>
          <cell r="CO6">
            <v>303953.42</v>
          </cell>
          <cell r="CP6">
            <v>395648.99100000015</v>
          </cell>
          <cell r="CQ6">
            <v>1297966.2990000001</v>
          </cell>
          <cell r="CR6">
            <v>382834.36499999999</v>
          </cell>
          <cell r="CS6">
            <v>310673.46100000001</v>
          </cell>
          <cell r="CT6">
            <v>352911.53700000001</v>
          </cell>
          <cell r="CU6">
            <v>451952.35200000007</v>
          </cell>
          <cell r="CV6">
            <v>1498371.7150000001</v>
          </cell>
          <cell r="CW6">
            <v>414192.81300000002</v>
          </cell>
          <cell r="CX6">
            <v>307904.73499999999</v>
          </cell>
          <cell r="CY6">
            <v>356817.484</v>
          </cell>
          <cell r="CZ6">
            <v>479982.67600000021</v>
          </cell>
          <cell r="DA6">
            <v>1558897.7080000001</v>
          </cell>
          <cell r="DB6">
            <v>448685.533</v>
          </cell>
          <cell r="DC6">
            <v>345042.82199999999</v>
          </cell>
          <cell r="DD6">
            <v>394512.01899999997</v>
          </cell>
          <cell r="DE6">
            <v>510120.42000000016</v>
          </cell>
          <cell r="DF6">
            <v>1698360.794</v>
          </cell>
          <cell r="DG6">
            <v>472163.09399999998</v>
          </cell>
          <cell r="DH6">
            <v>372169.53700000001</v>
          </cell>
          <cell r="DI6">
            <v>388348.99400000001</v>
          </cell>
        </row>
        <row r="8">
          <cell r="CM8">
            <v>-149027.15299999999</v>
          </cell>
          <cell r="CN8">
            <v>-130880.113</v>
          </cell>
          <cell r="CO8">
            <v>-148629.69899999999</v>
          </cell>
          <cell r="CP8">
            <v>-175999.84999999998</v>
          </cell>
          <cell r="CQ8">
            <v>-604536.81499999994</v>
          </cell>
          <cell r="CR8">
            <v>-165564.492</v>
          </cell>
          <cell r="CS8">
            <v>-146191.315</v>
          </cell>
          <cell r="CT8">
            <v>-169872.95300000001</v>
          </cell>
          <cell r="CU8">
            <v>-203446.49100000004</v>
          </cell>
          <cell r="CV8">
            <v>-685075.25100000005</v>
          </cell>
          <cell r="CW8">
            <v>-183296.54800000001</v>
          </cell>
          <cell r="CX8">
            <v>-156249.89199999999</v>
          </cell>
          <cell r="CY8">
            <v>-180468.84299999999</v>
          </cell>
          <cell r="CZ8">
            <v>-221804.63299999997</v>
          </cell>
          <cell r="DA8">
            <v>-741819.91599999997</v>
          </cell>
          <cell r="DB8">
            <v>-202426.92300000001</v>
          </cell>
          <cell r="DC8">
            <v>-169530.024</v>
          </cell>
          <cell r="DD8">
            <v>-193712.361</v>
          </cell>
          <cell r="DE8">
            <v>-233069.34699999995</v>
          </cell>
          <cell r="DF8">
            <v>-798738.65500000003</v>
          </cell>
          <cell r="DG8">
            <v>-207844.91800000001</v>
          </cell>
          <cell r="DH8">
            <v>-186465.68599999999</v>
          </cell>
          <cell r="DI8">
            <v>-197063.27100000001</v>
          </cell>
        </row>
        <row r="10">
          <cell r="CM10">
            <v>185784.20199999999</v>
          </cell>
          <cell r="CN10">
            <v>132672.41999999998</v>
          </cell>
          <cell r="CO10">
            <v>155323.72099999999</v>
          </cell>
          <cell r="CP10">
            <v>219649.14100000018</v>
          </cell>
          <cell r="CQ10">
            <v>693429.48400000017</v>
          </cell>
          <cell r="CR10">
            <v>217269.87299999999</v>
          </cell>
          <cell r="CS10">
            <v>164482.14600000001</v>
          </cell>
          <cell r="CT10">
            <v>183038.584</v>
          </cell>
          <cell r="CU10">
            <v>248505.86100000003</v>
          </cell>
          <cell r="CV10">
            <v>813296.46400000004</v>
          </cell>
          <cell r="CW10">
            <v>230896.26500000001</v>
          </cell>
          <cell r="CX10">
            <v>151654.84299999999</v>
          </cell>
          <cell r="CY10">
            <v>176348.641</v>
          </cell>
          <cell r="CZ10">
            <v>258178.04300000024</v>
          </cell>
          <cell r="DA10">
            <v>817077.79200000013</v>
          </cell>
          <cell r="DB10">
            <v>246258.61</v>
          </cell>
          <cell r="DC10">
            <v>175512.79799999998</v>
          </cell>
          <cell r="DD10">
            <v>200799.65799999997</v>
          </cell>
          <cell r="DE10">
            <v>277051.07300000021</v>
          </cell>
          <cell r="DF10">
            <v>899622.13899999997</v>
          </cell>
          <cell r="DG10">
            <v>264318.17599999998</v>
          </cell>
          <cell r="DH10">
            <v>185703.85100000002</v>
          </cell>
          <cell r="DI10">
            <v>191285.723</v>
          </cell>
        </row>
        <row r="13">
          <cell r="CM13">
            <v>-131758.845</v>
          </cell>
          <cell r="CN13">
            <v>-117241.03599999999</v>
          </cell>
          <cell r="CO13">
            <v>-129319.652</v>
          </cell>
          <cell r="CP13">
            <v>-157283.46899999998</v>
          </cell>
          <cell r="CQ13">
            <v>-535603.00199999998</v>
          </cell>
          <cell r="CR13">
            <v>-150466.598</v>
          </cell>
          <cell r="CS13">
            <v>-134668.22700000001</v>
          </cell>
          <cell r="CT13">
            <v>-145575.427</v>
          </cell>
          <cell r="CU13">
            <v>-181854.52399999998</v>
          </cell>
          <cell r="CV13">
            <v>-612564.77599999995</v>
          </cell>
          <cell r="CW13">
            <v>-158283.21</v>
          </cell>
          <cell r="CX13">
            <v>-137670.94500000001</v>
          </cell>
          <cell r="CY13">
            <v>-146296.63800000001</v>
          </cell>
          <cell r="CZ13">
            <v>-177291.95799999998</v>
          </cell>
          <cell r="DA13">
            <v>-619542.75100000005</v>
          </cell>
          <cell r="DB13">
            <v>-168889.43799999999</v>
          </cell>
          <cell r="DC13">
            <v>-153176.861</v>
          </cell>
          <cell r="DD13">
            <v>-158152.22500000001</v>
          </cell>
          <cell r="DE13">
            <v>-188564.95600000001</v>
          </cell>
          <cell r="DF13">
            <v>-668783.48</v>
          </cell>
          <cell r="DG13">
            <v>-174136.06700000001</v>
          </cell>
          <cell r="DH13">
            <v>-155920.799</v>
          </cell>
          <cell r="DI13">
            <v>-149734.84</v>
          </cell>
        </row>
        <row r="15">
          <cell r="CM15">
            <v>1991.62</v>
          </cell>
          <cell r="CN15">
            <v>20410.392</v>
          </cell>
          <cell r="CO15">
            <v>616.23299999999995</v>
          </cell>
          <cell r="CP15">
            <v>703.06500000000233</v>
          </cell>
          <cell r="CQ15">
            <v>23721.31</v>
          </cell>
          <cell r="CR15">
            <v>1360.567</v>
          </cell>
          <cell r="CS15">
            <v>529.39700000000005</v>
          </cell>
          <cell r="CT15">
            <v>-295.89299999999997</v>
          </cell>
          <cell r="CU15">
            <v>2611.2390000000005</v>
          </cell>
          <cell r="CV15">
            <v>4205.3100000000004</v>
          </cell>
          <cell r="CW15">
            <v>1313.116</v>
          </cell>
          <cell r="CX15">
            <v>920.57600000000002</v>
          </cell>
          <cell r="CY15">
            <v>361.47699999999998</v>
          </cell>
          <cell r="CZ15">
            <v>521.51000000000022</v>
          </cell>
          <cell r="DA15">
            <v>3116.6790000000001</v>
          </cell>
          <cell r="DB15">
            <v>1499.866</v>
          </cell>
          <cell r="DC15">
            <v>459.26600000000002</v>
          </cell>
          <cell r="DD15">
            <v>389.67399999999998</v>
          </cell>
          <cell r="DE15">
            <v>1706.7370000000001</v>
          </cell>
          <cell r="DF15">
            <v>4055.5430000000001</v>
          </cell>
          <cell r="DG15">
            <v>616.48699999999997</v>
          </cell>
          <cell r="DH15">
            <v>215873.02799999999</v>
          </cell>
          <cell r="DI15">
            <v>3466.107</v>
          </cell>
        </row>
        <row r="17">
          <cell r="CM17">
            <v>56016.976999999992</v>
          </cell>
          <cell r="CN17">
            <v>35841.775999999991</v>
          </cell>
          <cell r="CO17">
            <v>26620.301999999989</v>
          </cell>
          <cell r="CP17">
            <v>61441.237000000197</v>
          </cell>
          <cell r="CQ17">
            <v>179920.29200000019</v>
          </cell>
          <cell r="CR17">
            <v>68163.84199999999</v>
          </cell>
          <cell r="CS17">
            <v>30343.315999999995</v>
          </cell>
          <cell r="CT17">
            <v>37167.26400000001</v>
          </cell>
          <cell r="CU17">
            <v>69262.576000000059</v>
          </cell>
          <cell r="CV17">
            <v>204936.99800000008</v>
          </cell>
          <cell r="CW17">
            <v>73926.171000000017</v>
          </cell>
          <cell r="CX17">
            <v>14904.473999999987</v>
          </cell>
          <cell r="CY17">
            <v>30413.479999999996</v>
          </cell>
          <cell r="CZ17">
            <v>81407.595000000249</v>
          </cell>
          <cell r="DA17">
            <v>200651.72000000009</v>
          </cell>
          <cell r="DB17">
            <v>78869.037999999986</v>
          </cell>
          <cell r="DC17">
            <v>22795.202999999976</v>
          </cell>
          <cell r="DD17">
            <v>43037.10699999996</v>
          </cell>
          <cell r="DE17">
            <v>90192.854000000196</v>
          </cell>
          <cell r="DF17">
            <v>234894.20199999999</v>
          </cell>
          <cell r="DG17">
            <v>90798.595999999961</v>
          </cell>
          <cell r="DH17">
            <v>245656.08000000002</v>
          </cell>
          <cell r="DI17">
            <v>45016.990000000005</v>
          </cell>
        </row>
        <row r="27">
          <cell r="CM27">
            <v>72330.213000000003</v>
          </cell>
          <cell r="CN27">
            <v>52142.025999999998</v>
          </cell>
          <cell r="CO27">
            <v>43751.707000000002</v>
          </cell>
          <cell r="CP27">
            <v>80303.912000000011</v>
          </cell>
          <cell r="CQ27">
            <v>248527.85800000001</v>
          </cell>
          <cell r="CR27">
            <v>86644.827000000005</v>
          </cell>
          <cell r="CS27">
            <v>50238.864000000001</v>
          </cell>
          <cell r="CT27">
            <v>57736.523000000001</v>
          </cell>
          <cell r="CU27">
            <v>91883.58600000001</v>
          </cell>
          <cell r="CV27">
            <v>286503.8</v>
          </cell>
          <cell r="CW27">
            <v>93103.388000000006</v>
          </cell>
          <cell r="CX27">
            <v>34460.720999999998</v>
          </cell>
          <cell r="CY27">
            <v>51208.464999999997</v>
          </cell>
          <cell r="CZ27">
            <v>105407.19100000002</v>
          </cell>
          <cell r="DA27">
            <v>284179.76500000001</v>
          </cell>
          <cell r="DB27">
            <v>100231.141</v>
          </cell>
          <cell r="DC27">
            <v>44367.381000000001</v>
          </cell>
          <cell r="DD27">
            <v>64932.735000000001</v>
          </cell>
          <cell r="DE27">
            <v>117562.44900000002</v>
          </cell>
          <cell r="DF27">
            <v>327093.70600000001</v>
          </cell>
          <cell r="DG27">
            <v>112570.236</v>
          </cell>
          <cell r="DH27">
            <v>266424.71799999999</v>
          </cell>
          <cell r="DI27">
            <v>68403.917000000001</v>
          </cell>
        </row>
        <row r="31">
          <cell r="CM31">
            <v>4325.9170000000004</v>
          </cell>
          <cell r="CN31">
            <v>2822.9810000000002</v>
          </cell>
          <cell r="CO31">
            <v>4383.8729999999996</v>
          </cell>
          <cell r="CP31">
            <v>603.81999999999971</v>
          </cell>
          <cell r="CQ31">
            <v>12136.591</v>
          </cell>
          <cell r="CR31">
            <v>2076.1149999999998</v>
          </cell>
          <cell r="CS31">
            <v>1673.443</v>
          </cell>
          <cell r="CT31">
            <v>2165.9609999999998</v>
          </cell>
          <cell r="CU31">
            <v>1930.2240000000002</v>
          </cell>
          <cell r="CV31">
            <v>7845.7430000000004</v>
          </cell>
          <cell r="CW31">
            <v>2064.4409999999998</v>
          </cell>
          <cell r="CX31">
            <v>1529.8689999999999</v>
          </cell>
          <cell r="CY31">
            <v>1087.6849999999999</v>
          </cell>
          <cell r="CZ31">
            <v>998.07300000000123</v>
          </cell>
          <cell r="DA31">
            <v>5680.0680000000002</v>
          </cell>
          <cell r="DB31">
            <v>1299.6189999999999</v>
          </cell>
          <cell r="DC31">
            <v>1327.579</v>
          </cell>
          <cell r="DD31">
            <v>1088.5139999999999</v>
          </cell>
          <cell r="DE31">
            <v>1335.2400000000007</v>
          </cell>
          <cell r="DF31">
            <v>5050.9520000000002</v>
          </cell>
          <cell r="DG31">
            <v>2181.7159999999999</v>
          </cell>
          <cell r="DH31">
            <v>4273.8760000000002</v>
          </cell>
          <cell r="DI31">
            <v>4037.2330000000002</v>
          </cell>
        </row>
        <row r="32">
          <cell r="CM32">
            <v>-72.540000000000006</v>
          </cell>
          <cell r="CN32">
            <v>-310.92599999999999</v>
          </cell>
          <cell r="CO32">
            <v>-628.58199999999999</v>
          </cell>
          <cell r="CP32">
            <v>-183.89799999999991</v>
          </cell>
          <cell r="CQ32">
            <v>-1195.9459999999999</v>
          </cell>
          <cell r="CR32">
            <v>-640.947</v>
          </cell>
          <cell r="CS32">
            <v>-1171.0989999999999</v>
          </cell>
          <cell r="CT32">
            <v>-1187.24</v>
          </cell>
          <cell r="CU32">
            <v>-2228.8490000000002</v>
          </cell>
          <cell r="CV32">
            <v>-5228.1350000000002</v>
          </cell>
          <cell r="CW32">
            <v>-1194.9870000000001</v>
          </cell>
          <cell r="CX32">
            <v>-1813.538</v>
          </cell>
          <cell r="CY32">
            <v>-2331.3220000000001</v>
          </cell>
          <cell r="CZ32">
            <v>-220.67500000000018</v>
          </cell>
          <cell r="DA32">
            <v>-5560.5219999999999</v>
          </cell>
          <cell r="DB32">
            <v>-2232.0219999999999</v>
          </cell>
          <cell r="DC32">
            <v>-3115.9360000000001</v>
          </cell>
          <cell r="DD32">
            <v>-3086.3690000000001</v>
          </cell>
          <cell r="DE32">
            <v>-479.76999999999862</v>
          </cell>
          <cell r="DF32">
            <v>-8914.0969999999998</v>
          </cell>
          <cell r="DG32">
            <v>-2992.0259999999998</v>
          </cell>
          <cell r="DH32">
            <v>-4148.0969999999998</v>
          </cell>
          <cell r="DI32">
            <v>-3789.7779999999998</v>
          </cell>
        </row>
        <row r="33">
          <cell r="CM33">
            <v>1283.7070000000001</v>
          </cell>
          <cell r="CN33">
            <v>-273.173</v>
          </cell>
          <cell r="CO33">
            <v>2984.7330000000002</v>
          </cell>
          <cell r="CP33">
            <v>41.671999999999571</v>
          </cell>
          <cell r="CQ33">
            <v>4036.9389999999999</v>
          </cell>
          <cell r="CR33">
            <v>625.40800000000002</v>
          </cell>
          <cell r="CS33">
            <v>1481.7529999999999</v>
          </cell>
          <cell r="CT33">
            <v>7104.848</v>
          </cell>
          <cell r="CU33">
            <v>-700.00900000000001</v>
          </cell>
          <cell r="CV33">
            <v>8512</v>
          </cell>
          <cell r="CW33">
            <v>-6847.6009999999997</v>
          </cell>
          <cell r="CX33">
            <v>-1593.701</v>
          </cell>
          <cell r="CY33">
            <v>-1990.1469999999999</v>
          </cell>
          <cell r="CZ33">
            <v>2085.5420000000013</v>
          </cell>
          <cell r="DA33">
            <v>-8345.9069999999992</v>
          </cell>
          <cell r="DB33">
            <v>-1827.4369999999999</v>
          </cell>
          <cell r="DC33">
            <v>-1806.883</v>
          </cell>
          <cell r="DD33">
            <v>-3006.6469999999999</v>
          </cell>
          <cell r="DE33">
            <v>-1075.8240000000005</v>
          </cell>
          <cell r="DF33">
            <v>-7716.7910000000002</v>
          </cell>
          <cell r="DG33">
            <v>-949.88400000000001</v>
          </cell>
          <cell r="DH33">
            <v>2958.48</v>
          </cell>
          <cell r="DI33">
            <v>-470.31</v>
          </cell>
        </row>
        <row r="35">
          <cell r="CM35">
            <v>-5606.5730000000003</v>
          </cell>
          <cell r="CN35">
            <v>-5046.5219999999999</v>
          </cell>
          <cell r="CO35">
            <v>-6316.6540000000005</v>
          </cell>
          <cell r="CP35">
            <v>-5987.7329999999965</v>
          </cell>
          <cell r="CQ35">
            <v>-22957.482</v>
          </cell>
          <cell r="CR35">
            <v>-5313.4570000000003</v>
          </cell>
          <cell r="CS35">
            <v>-4869.9579999999996</v>
          </cell>
          <cell r="CT35">
            <v>-6356.6959999999999</v>
          </cell>
          <cell r="CU35">
            <v>-6561.2180000000008</v>
          </cell>
          <cell r="CV35">
            <v>-23101.329000000002</v>
          </cell>
          <cell r="CW35">
            <v>-5066.4740000000002</v>
          </cell>
          <cell r="CX35">
            <v>-4924.3519999999999</v>
          </cell>
          <cell r="CY35">
            <v>-5154.1270000000004</v>
          </cell>
          <cell r="CZ35">
            <v>-5162.2849999999999</v>
          </cell>
          <cell r="DA35">
            <v>-20307.238000000001</v>
          </cell>
          <cell r="DB35">
            <v>-5757.5550000000003</v>
          </cell>
          <cell r="DC35">
            <v>-5414.3620000000001</v>
          </cell>
          <cell r="DD35">
            <v>-5599.4210000000003</v>
          </cell>
          <cell r="DE35">
            <v>-7394.9749999999949</v>
          </cell>
          <cell r="DF35">
            <v>-24166.312999999998</v>
          </cell>
          <cell r="DG35">
            <v>-5605.3280000000004</v>
          </cell>
          <cell r="DH35">
            <v>-5411.5770000000002</v>
          </cell>
          <cell r="DI35">
            <v>-5035.62</v>
          </cell>
        </row>
        <row r="36">
          <cell r="CM36">
            <v>-1251.133</v>
          </cell>
          <cell r="CN36">
            <v>-560.76599999999996</v>
          </cell>
          <cell r="CO36">
            <v>237.85300000000001</v>
          </cell>
          <cell r="CP36">
            <v>960.86499999999978</v>
          </cell>
          <cell r="CQ36">
            <v>-613.18100000000004</v>
          </cell>
          <cell r="CR36">
            <v>1378.5129999999999</v>
          </cell>
          <cell r="CS36">
            <v>47.591000000000001</v>
          </cell>
          <cell r="CT36">
            <v>-1032.133</v>
          </cell>
          <cell r="CU36">
            <v>563.59400000000028</v>
          </cell>
          <cell r="CV36">
            <v>957.56500000000005</v>
          </cell>
          <cell r="CW36">
            <v>-619.02499999999998</v>
          </cell>
          <cell r="CX36">
            <v>-76.734999999999999</v>
          </cell>
          <cell r="CY36">
            <v>-550.08199999999999</v>
          </cell>
          <cell r="CZ36">
            <v>1702.837</v>
          </cell>
          <cell r="DA36">
            <v>456.99499999999989</v>
          </cell>
          <cell r="DB36">
            <v>-618.96799999999996</v>
          </cell>
          <cell r="DC36">
            <v>-513.43299999999999</v>
          </cell>
          <cell r="DD36">
            <v>-880.17700000000002</v>
          </cell>
          <cell r="DE36">
            <v>-550.4409999999998</v>
          </cell>
          <cell r="DF36">
            <v>-2563.0189999999998</v>
          </cell>
          <cell r="DG36">
            <v>-803.80200000000002</v>
          </cell>
          <cell r="DH36">
            <v>9548.2150000000001</v>
          </cell>
          <cell r="DI36">
            <v>-4041.2020000000002</v>
          </cell>
        </row>
        <row r="37">
          <cell r="CM37">
            <v>-1187.954</v>
          </cell>
          <cell r="CN37">
            <v>-1276.509</v>
          </cell>
          <cell r="CO37">
            <v>-351.339</v>
          </cell>
          <cell r="CP37">
            <v>-1343.3290000000006</v>
          </cell>
          <cell r="CQ37">
            <v>-4159.1310000000003</v>
          </cell>
          <cell r="CR37">
            <v>7.2759999999999998</v>
          </cell>
          <cell r="CS37">
            <v>-1314.0909999999999</v>
          </cell>
          <cell r="CT37">
            <v>-1107.9649999999999</v>
          </cell>
          <cell r="CU37">
            <v>-867.95600000000013</v>
          </cell>
          <cell r="CV37">
            <v>-3282.7359999999999</v>
          </cell>
          <cell r="CW37">
            <v>-677.68299999999999</v>
          </cell>
          <cell r="CX37">
            <v>-799.15099999999995</v>
          </cell>
          <cell r="CY37">
            <v>-498.99799999999999</v>
          </cell>
          <cell r="CZ37">
            <v>-271.01400000000012</v>
          </cell>
          <cell r="DA37">
            <v>-2246.846</v>
          </cell>
          <cell r="DB37">
            <v>-165.749</v>
          </cell>
          <cell r="DC37">
            <v>-52.67</v>
          </cell>
          <cell r="DD37">
            <v>118.179</v>
          </cell>
          <cell r="DE37">
            <v>-10.299000000000021</v>
          </cell>
          <cell r="DF37">
            <v>-110.539</v>
          </cell>
          <cell r="DG37">
            <v>-103.705</v>
          </cell>
          <cell r="DH37">
            <v>-434.60199999999998</v>
          </cell>
          <cell r="DI37">
            <v>469.77199999999999</v>
          </cell>
        </row>
        <row r="40">
          <cell r="CM40">
            <v>-9286.2729999999992</v>
          </cell>
          <cell r="CN40">
            <v>-4362.9549999999999</v>
          </cell>
          <cell r="CO40">
            <v>-8597.9060000000009</v>
          </cell>
          <cell r="CP40">
            <v>-10031.781000000003</v>
          </cell>
          <cell r="CQ40">
            <v>-32278.915000000001</v>
          </cell>
          <cell r="CR40">
            <v>-18062.495999999999</v>
          </cell>
          <cell r="CS40">
            <v>-3794.4929999999999</v>
          </cell>
          <cell r="CT40">
            <v>-11446.983</v>
          </cell>
          <cell r="CU40">
            <v>-16810.544000000009</v>
          </cell>
          <cell r="CV40">
            <v>-50114.516000000003</v>
          </cell>
          <cell r="CW40">
            <v>-11260.558000000001</v>
          </cell>
          <cell r="CX40">
            <v>3403.8389999999999</v>
          </cell>
          <cell r="CY40">
            <v>-3728.9639999999999</v>
          </cell>
          <cell r="CZ40">
            <v>-18660.7</v>
          </cell>
          <cell r="DA40">
            <v>-30246.383000000002</v>
          </cell>
          <cell r="DB40">
            <v>-17455.668000000001</v>
          </cell>
          <cell r="DC40">
            <v>-1012.759</v>
          </cell>
          <cell r="DD40">
            <v>-8217.5589999999993</v>
          </cell>
          <cell r="DE40">
            <v>-21679.989999999998</v>
          </cell>
          <cell r="DF40">
            <v>-48365.976000000002</v>
          </cell>
          <cell r="DG40">
            <v>-21682.769</v>
          </cell>
          <cell r="DH40">
            <v>-83739.837</v>
          </cell>
          <cell r="DI40">
            <v>-11908.834999999999</v>
          </cell>
        </row>
        <row r="41">
          <cell r="CM41">
            <v>-3653.8820000000001</v>
          </cell>
          <cell r="CN41">
            <v>-3366.2339999999999</v>
          </cell>
          <cell r="CO41">
            <v>-3410.942</v>
          </cell>
          <cell r="CP41">
            <v>-4900.7459999999992</v>
          </cell>
          <cell r="CQ41">
            <v>-15331.804</v>
          </cell>
          <cell r="CR41">
            <v>-4945.5370000000003</v>
          </cell>
          <cell r="CS41">
            <v>-3847.645</v>
          </cell>
          <cell r="CT41">
            <v>-4623.3530000000001</v>
          </cell>
          <cell r="CU41">
            <v>-6300.9200000000019</v>
          </cell>
          <cell r="CV41">
            <v>-19717.455000000002</v>
          </cell>
          <cell r="CW41">
            <v>-5738.4129999999996</v>
          </cell>
          <cell r="CX41">
            <v>-4349.6440000000002</v>
          </cell>
          <cell r="CY41">
            <v>-5089.1419999999998</v>
          </cell>
          <cell r="CZ41">
            <v>-6447.2000000000007</v>
          </cell>
          <cell r="DA41">
            <v>-21624.399000000001</v>
          </cell>
          <cell r="DB41">
            <v>-5512.7889999999998</v>
          </cell>
          <cell r="DC41">
            <v>-3751.4690000000001</v>
          </cell>
          <cell r="DD41">
            <v>-4342.8850000000002</v>
          </cell>
          <cell r="DE41">
            <v>-4893.9229999999989</v>
          </cell>
          <cell r="DF41">
            <v>-18501.065999999999</v>
          </cell>
          <cell r="DG41">
            <v>-4097.473</v>
          </cell>
          <cell r="DH41">
            <v>-2776.7170000000001</v>
          </cell>
          <cell r="DI41">
            <v>-2757.0320000000002</v>
          </cell>
        </row>
        <row r="43">
          <cell r="CM43">
            <v>40568.245999999992</v>
          </cell>
          <cell r="CN43">
            <v>23467.671999999988</v>
          </cell>
          <cell r="CO43">
            <v>14921.337999999985</v>
          </cell>
          <cell r="CP43">
            <v>40600.1070000002</v>
          </cell>
          <cell r="CQ43">
            <v>119557.36300000019</v>
          </cell>
          <cell r="CR43">
            <v>43288.71699999999</v>
          </cell>
          <cell r="CS43">
            <v>18548.816999999995</v>
          </cell>
          <cell r="CT43">
            <v>20683.703000000012</v>
          </cell>
          <cell r="CU43">
            <v>38286.898000000045</v>
          </cell>
          <cell r="CV43">
            <v>120808.13500000008</v>
          </cell>
          <cell r="CW43">
            <v>44585.871000000014</v>
          </cell>
          <cell r="CX43">
            <v>6281.060999999987</v>
          </cell>
          <cell r="CY43">
            <v>12158.382999999994</v>
          </cell>
          <cell r="CZ43">
            <v>55432.173000000257</v>
          </cell>
          <cell r="DA43">
            <v>118457.48800000007</v>
          </cell>
          <cell r="DB43">
            <v>46598.468999999975</v>
          </cell>
          <cell r="DC43">
            <v>8455.269999999975</v>
          </cell>
          <cell r="DD43">
            <v>19110.741999999955</v>
          </cell>
          <cell r="DE43">
            <v>55442.872000000207</v>
          </cell>
          <cell r="DF43">
            <v>129607.353</v>
          </cell>
          <cell r="DG43">
            <v>56745.324999999968</v>
          </cell>
          <cell r="DH43">
            <v>165925.82100000003</v>
          </cell>
          <cell r="DI43">
            <v>21521.218000000008</v>
          </cell>
        </row>
      </sheetData>
      <sheetData sheetId="6">
        <row r="103">
          <cell r="CM103">
            <v>6329.7982700592138</v>
          </cell>
          <cell r="CN103">
            <v>4657.8526854177471</v>
          </cell>
          <cell r="CO103">
            <v>5070.7799125785323</v>
          </cell>
          <cell r="CP103">
            <v>6839.2832600501124</v>
          </cell>
          <cell r="CQ103">
            <v>22897.714128105607</v>
          </cell>
          <cell r="CR103">
            <v>6581.3605968209013</v>
          </cell>
          <cell r="CS103">
            <v>5062.7839446453281</v>
          </cell>
          <cell r="CT103">
            <v>5334.3360845821971</v>
          </cell>
          <cell r="CU103">
            <v>6948.5579495599995</v>
          </cell>
          <cell r="CV103">
            <v>23927.038575608425</v>
          </cell>
          <cell r="CW103">
            <v>7000.6393788570003</v>
          </cell>
          <cell r="CX103">
            <v>4776.3419700249988</v>
          </cell>
          <cell r="CY103">
            <v>5469.2063243750008</v>
          </cell>
          <cell r="CZ103">
            <v>7544.2569291629989</v>
          </cell>
          <cell r="DA103">
            <v>24790.444602420001</v>
          </cell>
          <cell r="DB103">
            <v>7336.1590119490002</v>
          </cell>
          <cell r="DC103">
            <v>5115.8769946089988</v>
          </cell>
          <cell r="DD103">
            <v>5837.4626287670008</v>
          </cell>
          <cell r="DE103">
            <v>7730.6660359829975</v>
          </cell>
          <cell r="DF103">
            <v>26020.164671307997</v>
          </cell>
          <cell r="DG103">
            <v>7609.6734260839994</v>
          </cell>
          <cell r="DH103">
            <v>5805.8266909889999</v>
          </cell>
          <cell r="DI103">
            <v>6467.2803060729993</v>
          </cell>
          <cell r="DK103">
            <v>28530.366461467998</v>
          </cell>
        </row>
      </sheetData>
      <sheetData sheetId="7">
        <row r="9">
          <cell r="CM9">
            <v>4555.2201267090004</v>
          </cell>
          <cell r="CN9">
            <v>3347.2100427</v>
          </cell>
          <cell r="CO9">
            <v>3547.5774417589996</v>
          </cell>
          <cell r="CP9">
            <v>4766.3248896870009</v>
          </cell>
          <cell r="CQ9">
            <v>16216.332500855002</v>
          </cell>
          <cell r="CR9">
            <v>4740.1182839900039</v>
          </cell>
          <cell r="CS9">
            <v>3623.4513982300009</v>
          </cell>
          <cell r="CT9">
            <v>3673.0076364999995</v>
          </cell>
          <cell r="CU9">
            <v>4844.9863916900003</v>
          </cell>
          <cell r="CV9">
            <v>16881.563710410002</v>
          </cell>
          <cell r="CW9">
            <v>5111.8707614970008</v>
          </cell>
          <cell r="CX9">
            <v>3419.3708582549989</v>
          </cell>
          <cell r="CY9">
            <v>3801.5577570750002</v>
          </cell>
          <cell r="CZ9">
            <v>5311.7787565729986</v>
          </cell>
          <cell r="DA9">
            <v>17644.578133399998</v>
          </cell>
          <cell r="DB9">
            <v>5277.162702089</v>
          </cell>
          <cell r="DC9">
            <v>3510.8465797289982</v>
          </cell>
          <cell r="DD9">
            <v>3877.2141655770006</v>
          </cell>
          <cell r="DE9">
            <v>5197.6829467779971</v>
          </cell>
          <cell r="DF9">
            <v>17862.906394172998</v>
          </cell>
          <cell r="DG9">
            <v>5186.8506785239997</v>
          </cell>
          <cell r="DH9">
            <v>3833.5240073690006</v>
          </cell>
          <cell r="DI9">
            <v>4170.0415044899992</v>
          </cell>
          <cell r="DJ9">
            <v>5677.534360360999</v>
          </cell>
          <cell r="DK9">
            <v>18867.950550743997</v>
          </cell>
        </row>
        <row r="12">
          <cell r="CM12">
            <v>221765.70277099998</v>
          </cell>
          <cell r="CN12">
            <v>172541.69303399997</v>
          </cell>
          <cell r="CO12">
            <v>188620.25093899999</v>
          </cell>
          <cell r="CP12">
            <v>247413.74647400001</v>
          </cell>
          <cell r="CQ12">
            <v>830341.39321800007</v>
          </cell>
          <cell r="CR12">
            <v>246150.35006700002</v>
          </cell>
          <cell r="CS12">
            <v>194676.430933</v>
          </cell>
          <cell r="CT12">
            <v>200106.08494</v>
          </cell>
          <cell r="CU12">
            <v>265452.49870699999</v>
          </cell>
          <cell r="CV12">
            <v>906385.3646470001</v>
          </cell>
          <cell r="CW12">
            <v>279511.78936400003</v>
          </cell>
          <cell r="CX12">
            <v>197105.82271000001</v>
          </cell>
          <cell r="CY12">
            <v>221379.086388</v>
          </cell>
          <cell r="CZ12">
            <v>299378.99103999999</v>
          </cell>
          <cell r="DA12">
            <v>997375.68950200011</v>
          </cell>
          <cell r="DB12">
            <v>291633.38998500002</v>
          </cell>
          <cell r="DC12">
            <v>210652.43149700001</v>
          </cell>
          <cell r="DD12">
            <v>235145.346621</v>
          </cell>
          <cell r="DE12">
            <v>309688.32361000002</v>
          </cell>
          <cell r="DF12">
            <v>1047119.491713</v>
          </cell>
          <cell r="DG12">
            <v>302561.67106000002</v>
          </cell>
          <cell r="DH12">
            <v>228107.666272</v>
          </cell>
          <cell r="DI12">
            <v>251303.38059099999</v>
          </cell>
          <cell r="DJ12">
            <v>327601.47389099997</v>
          </cell>
          <cell r="DK12">
            <v>1109574.191814</v>
          </cell>
        </row>
        <row r="22">
          <cell r="CM22">
            <v>-98735.993580999988</v>
          </cell>
          <cell r="CN22">
            <v>-83846.517468500009</v>
          </cell>
          <cell r="CO22">
            <v>-89714.384243000008</v>
          </cell>
          <cell r="CP22">
            <v>-111261.729794</v>
          </cell>
          <cell r="CQ22">
            <v>-383558.62508650002</v>
          </cell>
          <cell r="CR22">
            <v>-106270.04876999999</v>
          </cell>
          <cell r="CS22">
            <v>-92392.503146000003</v>
          </cell>
          <cell r="CT22">
            <v>-99111.87775</v>
          </cell>
          <cell r="CU22">
            <v>-119538.65339400001</v>
          </cell>
          <cell r="CV22">
            <v>-417313.08306000003</v>
          </cell>
          <cell r="CW22">
            <v>-122658.98374700001</v>
          </cell>
          <cell r="CX22">
            <v>-96286.298426000008</v>
          </cell>
          <cell r="CY22">
            <v>-111007.738579</v>
          </cell>
          <cell r="CZ22">
            <v>-141198.665511</v>
          </cell>
          <cell r="DA22">
            <v>-471151.68626300001</v>
          </cell>
          <cell r="DB22">
            <v>-130025.66703099999</v>
          </cell>
          <cell r="DC22">
            <v>-102076.17611299999</v>
          </cell>
          <cell r="DD22">
            <v>-113752.447629</v>
          </cell>
          <cell r="DE22">
            <v>-137750.20712599999</v>
          </cell>
          <cell r="DF22">
            <v>-483604.49789899995</v>
          </cell>
          <cell r="DG22">
            <v>-128698.741194</v>
          </cell>
          <cell r="DH22">
            <v>-107514.417877</v>
          </cell>
          <cell r="DI22">
            <v>-117764.424107</v>
          </cell>
          <cell r="DJ22">
            <v>-147278.160741</v>
          </cell>
          <cell r="DK22">
            <v>-501255.74391900003</v>
          </cell>
        </row>
        <row r="26">
          <cell r="CM26">
            <v>123029.70918999999</v>
          </cell>
          <cell r="CN26">
            <v>88695.175565499958</v>
          </cell>
          <cell r="CO26">
            <v>98905.866695999983</v>
          </cell>
          <cell r="CP26">
            <v>136152.01668</v>
          </cell>
          <cell r="CQ26">
            <v>446782.76813149994</v>
          </cell>
          <cell r="CR26">
            <v>139880.30129700003</v>
          </cell>
          <cell r="CS26">
            <v>102283.92778699999</v>
          </cell>
          <cell r="CT26">
            <v>100994.20719</v>
          </cell>
          <cell r="CU26">
            <v>145913.84531299997</v>
          </cell>
          <cell r="CV26">
            <v>489072.281587</v>
          </cell>
          <cell r="CW26">
            <v>156852.80561700003</v>
          </cell>
          <cell r="CX26">
            <v>100819.524284</v>
          </cell>
          <cell r="CY26">
            <v>110371.347809</v>
          </cell>
          <cell r="CZ26">
            <v>158180.32552899999</v>
          </cell>
          <cell r="DA26">
            <v>526224.00323899998</v>
          </cell>
          <cell r="DB26">
            <v>161607.72295400003</v>
          </cell>
          <cell r="DC26">
            <v>108576.25538400002</v>
          </cell>
          <cell r="DD26">
            <v>121392.898992</v>
          </cell>
          <cell r="DE26">
            <v>171938.11648400003</v>
          </cell>
          <cell r="DF26">
            <v>563514.99381400004</v>
          </cell>
          <cell r="DG26">
            <v>173862.92986600002</v>
          </cell>
          <cell r="DH26">
            <v>120593.248395</v>
          </cell>
          <cell r="DI26">
            <v>133538.95648399999</v>
          </cell>
          <cell r="DJ26">
            <v>180323.31314999997</v>
          </cell>
          <cell r="DK26">
            <v>608318.44789499999</v>
          </cell>
        </row>
        <row r="31">
          <cell r="CM31">
            <v>-82508.525918999992</v>
          </cell>
          <cell r="CN31">
            <v>-69532.087738499991</v>
          </cell>
          <cell r="CO31">
            <v>-74552.785714499987</v>
          </cell>
          <cell r="CP31">
            <v>-91171.836818999989</v>
          </cell>
          <cell r="CQ31">
            <v>-317765.23619099997</v>
          </cell>
          <cell r="CR31">
            <v>-89309.568960000004</v>
          </cell>
          <cell r="CS31">
            <v>-72021.566743000003</v>
          </cell>
          <cell r="CT31">
            <v>-78224.511427999983</v>
          </cell>
          <cell r="CU31">
            <v>-98022.96630900001</v>
          </cell>
          <cell r="CV31">
            <v>-337578.61343999999</v>
          </cell>
          <cell r="CW31">
            <v>-99574.133012999999</v>
          </cell>
          <cell r="CX31">
            <v>-85082.753041000004</v>
          </cell>
          <cell r="CY31">
            <v>-87302.047826999973</v>
          </cell>
          <cell r="CZ31">
            <v>-101449.03709300001</v>
          </cell>
          <cell r="DA31">
            <v>-373407.970974</v>
          </cell>
          <cell r="DB31">
            <v>-97369.6541</v>
          </cell>
          <cell r="DC31">
            <v>-86111.360103000014</v>
          </cell>
          <cell r="DD31">
            <v>-91929.259021000005</v>
          </cell>
          <cell r="DE31">
            <v>-107758.850191</v>
          </cell>
          <cell r="DF31">
            <v>-383169.12341500004</v>
          </cell>
          <cell r="DG31">
            <v>-104426.256058</v>
          </cell>
          <cell r="DH31">
            <v>-92007.589333999989</v>
          </cell>
          <cell r="DI31">
            <v>-98215.836955000006</v>
          </cell>
          <cell r="DJ31">
            <v>-112593.18703700001</v>
          </cell>
          <cell r="DK31">
            <v>-407242.86938400002</v>
          </cell>
        </row>
        <row r="36">
          <cell r="CM36">
            <v>246.50817000000001</v>
          </cell>
          <cell r="CN36">
            <v>228.01369399999999</v>
          </cell>
          <cell r="CO36">
            <v>247.76447199999998</v>
          </cell>
          <cell r="CP36">
            <v>0.19164400000002502</v>
          </cell>
          <cell r="CQ36">
            <v>722.47798</v>
          </cell>
          <cell r="CR36">
            <v>174.87855999999999</v>
          </cell>
          <cell r="CS36">
            <v>274.77126399999997</v>
          </cell>
          <cell r="CT36">
            <v>-162.34455899999998</v>
          </cell>
          <cell r="CU36">
            <v>355.03986199999997</v>
          </cell>
          <cell r="CV36">
            <v>642.34512699999993</v>
          </cell>
          <cell r="CW36">
            <v>404.40277499999996</v>
          </cell>
          <cell r="CX36">
            <v>579.22488699999997</v>
          </cell>
          <cell r="CY36">
            <v>797.77190900000005</v>
          </cell>
          <cell r="CZ36">
            <v>-46.529365999999982</v>
          </cell>
          <cell r="DA36">
            <v>1734.8702049999999</v>
          </cell>
          <cell r="DB36">
            <v>363.54884400000003</v>
          </cell>
          <cell r="DC36">
            <v>266.43785600000001</v>
          </cell>
          <cell r="DD36">
            <v>110.94380999999998</v>
          </cell>
          <cell r="DE36">
            <v>1697.4857430000002</v>
          </cell>
          <cell r="DF36">
            <v>2438.4162530000003</v>
          </cell>
          <cell r="DG36">
            <v>-212.20511899999997</v>
          </cell>
          <cell r="DH36">
            <v>360.79714999999999</v>
          </cell>
          <cell r="DI36">
            <v>69.321504000000004</v>
          </cell>
          <cell r="DJ36">
            <v>1368.2598189999999</v>
          </cell>
          <cell r="DK36">
            <v>1586.173354</v>
          </cell>
        </row>
        <row r="40">
          <cell r="CM40">
            <v>40767.691441000003</v>
          </cell>
          <cell r="CN40">
            <v>19391.101520999968</v>
          </cell>
          <cell r="CO40">
            <v>24600.845453499995</v>
          </cell>
          <cell r="CP40">
            <v>44980.37150500001</v>
          </cell>
          <cell r="CQ40">
            <v>129740.00992049999</v>
          </cell>
          <cell r="CR40">
            <v>50745.61089700002</v>
          </cell>
          <cell r="CS40">
            <v>30537.132307999989</v>
          </cell>
          <cell r="CT40">
            <v>22607.351203000017</v>
          </cell>
          <cell r="CU40">
            <v>48245.918865999956</v>
          </cell>
          <cell r="CV40">
            <v>152136.01327399997</v>
          </cell>
          <cell r="CW40">
            <v>57683.075379000038</v>
          </cell>
          <cell r="CX40">
            <v>16315.996129999996</v>
          </cell>
          <cell r="CY40">
            <v>23867.071891000025</v>
          </cell>
          <cell r="CZ40">
            <v>56684.759069999986</v>
          </cell>
          <cell r="DA40">
            <v>154550.90247000003</v>
          </cell>
          <cell r="DB40">
            <v>64601.617698000024</v>
          </cell>
          <cell r="DC40">
            <v>22731.333137000005</v>
          </cell>
          <cell r="DD40">
            <v>29574.583780999998</v>
          </cell>
          <cell r="DE40">
            <v>65876.75203600002</v>
          </cell>
          <cell r="DF40">
            <v>182784.28665200004</v>
          </cell>
          <cell r="DG40">
            <v>69224.468689000016</v>
          </cell>
          <cell r="DH40">
            <v>28946.456211000012</v>
          </cell>
          <cell r="DI40">
            <v>35392.441032999988</v>
          </cell>
          <cell r="DJ40">
            <v>69098.385931999961</v>
          </cell>
          <cell r="DK40">
            <v>202661.751865</v>
          </cell>
        </row>
        <row r="50">
          <cell r="CM50">
            <v>50298.524274999982</v>
          </cell>
          <cell r="CN50">
            <v>28525.214947999997</v>
          </cell>
          <cell r="CO50">
            <v>34180.260907500007</v>
          </cell>
          <cell r="CP50">
            <v>55568.978458000034</v>
          </cell>
          <cell r="CQ50">
            <v>168572.97858850003</v>
          </cell>
          <cell r="CR50">
            <v>61054.849190000008</v>
          </cell>
          <cell r="CS50">
            <v>41744.61035699999</v>
          </cell>
          <cell r="CT50">
            <v>36783.993753000002</v>
          </cell>
          <cell r="CU50">
            <v>63614.401809000003</v>
          </cell>
          <cell r="CV50">
            <v>203197.855109</v>
          </cell>
          <cell r="CW50">
            <v>71779.182105999993</v>
          </cell>
          <cell r="CX50">
            <v>30518.37673</v>
          </cell>
          <cell r="CY50">
            <v>39137.205627000003</v>
          </cell>
          <cell r="CZ50">
            <v>74853.112236999994</v>
          </cell>
          <cell r="DA50">
            <v>216287.87669999999</v>
          </cell>
          <cell r="DB50">
            <v>79845.967724000002</v>
          </cell>
          <cell r="DC50">
            <v>37814.792207999999</v>
          </cell>
          <cell r="DD50">
            <v>45308.949931000003</v>
          </cell>
          <cell r="DE50">
            <v>84622.394402000005</v>
          </cell>
          <cell r="DF50">
            <v>247592.104265</v>
          </cell>
          <cell r="DG50">
            <v>85240.969232999996</v>
          </cell>
          <cell r="DH50">
            <v>43929.863567</v>
          </cell>
          <cell r="DI50">
            <v>50814.369210999997</v>
          </cell>
          <cell r="DJ50">
            <v>85825.353864999997</v>
          </cell>
          <cell r="DK50">
            <v>265810.55587600003</v>
          </cell>
        </row>
      </sheetData>
      <sheetData sheetId="8"/>
      <sheetData sheetId="9"/>
      <sheetData sheetId="10"/>
      <sheetData sheetId="11">
        <row r="9">
          <cell r="CM9">
            <v>1494.5904004199938</v>
          </cell>
          <cell r="CN9">
            <v>966.65369013999691</v>
          </cell>
          <cell r="CO9">
            <v>1148.7683822199924</v>
          </cell>
          <cell r="CP9">
            <v>1765.0214496800118</v>
          </cell>
          <cell r="CQ9">
            <v>5375.0339224599948</v>
          </cell>
          <cell r="CR9">
            <v>1545.4692509900176</v>
          </cell>
          <cell r="CS9">
            <v>1089.5328906800175</v>
          </cell>
          <cell r="CT9">
            <v>1272.5127320399979</v>
          </cell>
          <cell r="CU9">
            <v>1789.6804433999998</v>
          </cell>
          <cell r="CV9">
            <v>5697.1953171100331</v>
          </cell>
          <cell r="CW9">
            <v>1588.4199519700001</v>
          </cell>
          <cell r="CX9">
            <v>981.38291112000002</v>
          </cell>
          <cell r="CY9">
            <v>1285.7458222100001</v>
          </cell>
          <cell r="CZ9">
            <v>1902.1927447400001</v>
          </cell>
          <cell r="DA9">
            <v>5757.7414300400005</v>
          </cell>
          <cell r="DB9">
            <v>1740.9185885500001</v>
          </cell>
          <cell r="DC9">
            <v>1241.41855637</v>
          </cell>
          <cell r="DD9">
            <v>1552.6294613699999</v>
          </cell>
          <cell r="DE9">
            <v>2190.9860811600001</v>
          </cell>
          <cell r="DF9">
            <v>6725.9526874500007</v>
          </cell>
          <cell r="DG9">
            <v>2126.3578387899997</v>
          </cell>
          <cell r="DH9">
            <v>1604.9488456500001</v>
          </cell>
          <cell r="DI9">
            <v>1920.157889613</v>
          </cell>
          <cell r="DJ9">
            <v>2622.0895753510003</v>
          </cell>
          <cell r="DK9">
            <v>8273.5541494040008</v>
          </cell>
        </row>
        <row r="13">
          <cell r="CM13">
            <v>76583.656925999996</v>
          </cell>
          <cell r="CN13">
            <v>46842.53299</v>
          </cell>
          <cell r="CO13">
            <v>66175.63657599999</v>
          </cell>
          <cell r="CP13">
            <v>110065.855742</v>
          </cell>
          <cell r="CQ13">
            <v>299667.68223400001</v>
          </cell>
          <cell r="CR13">
            <v>96047.991409000009</v>
          </cell>
          <cell r="CS13">
            <v>69347.677200000006</v>
          </cell>
          <cell r="CT13">
            <v>99895.004000000001</v>
          </cell>
          <cell r="CU13">
            <v>140423.04376299999</v>
          </cell>
          <cell r="CV13">
            <v>405713.716372</v>
          </cell>
          <cell r="CW13">
            <v>91847.261079999997</v>
          </cell>
          <cell r="CX13">
            <v>59496.656095999999</v>
          </cell>
          <cell r="CY13">
            <v>86699.73077699999</v>
          </cell>
          <cell r="CZ13">
            <v>132064.895196</v>
          </cell>
          <cell r="DA13">
            <v>370108.54314899998</v>
          </cell>
          <cell r="DB13">
            <v>113104.39087800001</v>
          </cell>
          <cell r="DC13">
            <v>84934.952372999993</v>
          </cell>
          <cell r="DD13">
            <v>106684.556723</v>
          </cell>
          <cell r="DE13">
            <v>155593.14596200001</v>
          </cell>
          <cell r="DF13">
            <v>460317.04593600001</v>
          </cell>
          <cell r="DG13">
            <v>131155.35649800001</v>
          </cell>
          <cell r="DH13">
            <v>94605.103829999993</v>
          </cell>
          <cell r="DI13">
            <v>86281.092699999994</v>
          </cell>
          <cell r="DJ13">
            <v>171884.28891599999</v>
          </cell>
          <cell r="DK13">
            <v>483925.84194399999</v>
          </cell>
        </row>
        <row r="19">
          <cell r="CM19">
            <v>-32350.364215999998</v>
          </cell>
          <cell r="CN19">
            <v>-24944.302331999996</v>
          </cell>
          <cell r="CO19">
            <v>-32187.651430999998</v>
          </cell>
          <cell r="CP19">
            <v>-46692.282957000003</v>
          </cell>
          <cell r="CQ19">
            <v>-136174.600936</v>
          </cell>
          <cell r="CR19">
            <v>-37555.220132999995</v>
          </cell>
          <cell r="CS19">
            <v>-28260.503560000001</v>
          </cell>
          <cell r="CT19">
            <v>-41840.163</v>
          </cell>
          <cell r="CU19">
            <v>-55009.454437</v>
          </cell>
          <cell r="CV19">
            <v>-162665.34112999999</v>
          </cell>
          <cell r="CW19">
            <v>-35870.743822999997</v>
          </cell>
          <cell r="CX19">
            <v>-29012.502</v>
          </cell>
          <cell r="CY19">
            <v>-39526.799612999996</v>
          </cell>
          <cell r="CZ19">
            <v>-53075.745842000004</v>
          </cell>
          <cell r="DA19">
            <v>-157485.79127799999</v>
          </cell>
          <cell r="DB19">
            <v>-44460.176030999995</v>
          </cell>
          <cell r="DC19">
            <v>-36822.365427999997</v>
          </cell>
          <cell r="DD19">
            <v>-46232.286061999999</v>
          </cell>
          <cell r="DE19">
            <v>-62844.470772000001</v>
          </cell>
          <cell r="DF19">
            <v>-190359.298293</v>
          </cell>
          <cell r="DG19">
            <v>-51709.701546000004</v>
          </cell>
          <cell r="DH19">
            <v>-44161.125212999999</v>
          </cell>
          <cell r="DI19">
            <v>-45636.394608000002</v>
          </cell>
          <cell r="DJ19">
            <v>-88561.380128999997</v>
          </cell>
          <cell r="DK19">
            <v>-230068.60149600002</v>
          </cell>
        </row>
        <row r="23">
          <cell r="CM23">
            <v>44233.292709999994</v>
          </cell>
          <cell r="CN23">
            <v>21898.230658000004</v>
          </cell>
          <cell r="CO23">
            <v>33987.985144999991</v>
          </cell>
          <cell r="CP23">
            <v>63373.572784999997</v>
          </cell>
          <cell r="CQ23">
            <v>163493.081298</v>
          </cell>
          <cell r="CR23">
            <v>58492.771276000014</v>
          </cell>
          <cell r="CS23">
            <v>41087.173640000008</v>
          </cell>
          <cell r="CT23">
            <v>58054.841</v>
          </cell>
          <cell r="CU23">
            <v>85413.589325999987</v>
          </cell>
          <cell r="CV23">
            <v>243048.37524200001</v>
          </cell>
          <cell r="CW23">
            <v>55976.517257</v>
          </cell>
          <cell r="CX23">
            <v>30484.154095999998</v>
          </cell>
          <cell r="CY23">
            <v>47172.931163999994</v>
          </cell>
          <cell r="CZ23">
            <v>78989.149353999994</v>
          </cell>
          <cell r="DA23">
            <v>212622.75187099999</v>
          </cell>
          <cell r="DB23">
            <v>68644.21484700001</v>
          </cell>
          <cell r="DC23">
            <v>48112.586944999995</v>
          </cell>
          <cell r="DD23">
            <v>60452.270661000002</v>
          </cell>
          <cell r="DE23">
            <v>92748.675190000009</v>
          </cell>
          <cell r="DF23">
            <v>269957.74764299998</v>
          </cell>
          <cell r="DG23">
            <v>79445.654952000012</v>
          </cell>
          <cell r="DH23">
            <v>50443.978616999993</v>
          </cell>
          <cell r="DI23">
            <v>40644.698091999991</v>
          </cell>
          <cell r="DJ23">
            <v>83322.908786999993</v>
          </cell>
          <cell r="DK23">
            <v>253857.24044799997</v>
          </cell>
        </row>
        <row r="28">
          <cell r="CM28">
            <v>-38055.523571000005</v>
          </cell>
          <cell r="CN28">
            <v>-30448.443670999997</v>
          </cell>
          <cell r="CO28">
            <v>-35387.844097999994</v>
          </cell>
          <cell r="CP28">
            <v>-50408.250343000007</v>
          </cell>
          <cell r="CQ28">
            <v>-154300.06168300001</v>
          </cell>
          <cell r="CR28">
            <v>-49532.502230999999</v>
          </cell>
          <cell r="CS28">
            <v>-44730.074873999998</v>
          </cell>
          <cell r="CT28">
            <v>-53856.108</v>
          </cell>
          <cell r="CU28">
            <v>-67979.840179000006</v>
          </cell>
          <cell r="CV28">
            <v>-216098.52528400003</v>
          </cell>
          <cell r="CW28">
            <v>-46594.418634000001</v>
          </cell>
          <cell r="CX28">
            <v>-39318.319688999996</v>
          </cell>
          <cell r="CY28">
            <v>-46977.317907999997</v>
          </cell>
          <cell r="CZ28">
            <v>-58523.446097999993</v>
          </cell>
          <cell r="DA28">
            <v>-191413.50232899998</v>
          </cell>
          <cell r="DB28">
            <v>-57364.76402100001</v>
          </cell>
          <cell r="DC28">
            <v>-50892.535986999996</v>
          </cell>
          <cell r="DD28">
            <v>-51845.773405</v>
          </cell>
          <cell r="DE28">
            <v>-65257.385779999997</v>
          </cell>
          <cell r="DF28">
            <v>-225360.45919299999</v>
          </cell>
          <cell r="DG28">
            <v>-57019.064707999998</v>
          </cell>
          <cell r="DH28">
            <v>-47393.916807000001</v>
          </cell>
          <cell r="DI28">
            <v>-38804.825715999999</v>
          </cell>
          <cell r="DJ28">
            <v>-67373.554172000004</v>
          </cell>
          <cell r="DK28">
            <v>-210591.36140299999</v>
          </cell>
        </row>
        <row r="33">
          <cell r="CM33">
            <v>347.79361600000004</v>
          </cell>
          <cell r="CN33">
            <v>19001.822376</v>
          </cell>
          <cell r="CO33">
            <v>-42.422822000000011</v>
          </cell>
          <cell r="CP33">
            <v>583.69760899999994</v>
          </cell>
          <cell r="CQ33">
            <v>19890.890778999998</v>
          </cell>
          <cell r="CR33">
            <v>1000.186563</v>
          </cell>
          <cell r="CS33">
            <v>205.16381200000001</v>
          </cell>
          <cell r="CT33">
            <v>-114.532</v>
          </cell>
          <cell r="CU33">
            <v>2225.0724110000001</v>
          </cell>
          <cell r="CV33">
            <v>3315.8907859999999</v>
          </cell>
          <cell r="CW33">
            <v>16.496764000000013</v>
          </cell>
          <cell r="CX33">
            <v>52.573102000000006</v>
          </cell>
          <cell r="CY33">
            <v>-787.80788399999994</v>
          </cell>
          <cell r="CZ33">
            <v>323.91881599999994</v>
          </cell>
          <cell r="DA33">
            <v>-394.81920199999996</v>
          </cell>
          <cell r="DB33">
            <v>838.64036599999997</v>
          </cell>
          <cell r="DC33">
            <v>-28.948418999999944</v>
          </cell>
          <cell r="DD33">
            <v>120.717197</v>
          </cell>
          <cell r="DE33">
            <v>-252.25579900000002</v>
          </cell>
          <cell r="DF33">
            <v>678.15334499999994</v>
          </cell>
          <cell r="DG33">
            <v>254.54786800000002</v>
          </cell>
          <cell r="DH33">
            <v>4429.0367549999792</v>
          </cell>
          <cell r="DI33">
            <v>3212.4027370000003</v>
          </cell>
          <cell r="DJ33">
            <v>3953.6789819999999</v>
          </cell>
          <cell r="DK33">
            <v>11849.666341999979</v>
          </cell>
        </row>
        <row r="35">
          <cell r="CM35">
            <v>0</v>
          </cell>
          <cell r="CN35">
            <v>0</v>
          </cell>
          <cell r="CO35">
            <v>0</v>
          </cell>
          <cell r="CP35">
            <v>-1214.504502</v>
          </cell>
          <cell r="CQ35">
            <v>-1214.504502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/>
          <cell r="CX35"/>
          <cell r="CY35"/>
          <cell r="CZ35"/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211228.95988800001</v>
          </cell>
          <cell r="DI35">
            <v>0</v>
          </cell>
          <cell r="DJ35">
            <v>0</v>
          </cell>
          <cell r="DK35">
            <v>211228.95988800001</v>
          </cell>
        </row>
        <row r="37">
          <cell r="DK37">
            <v>266344.505275</v>
          </cell>
          <cell r="DL37">
            <v>70040.974872744511</v>
          </cell>
        </row>
        <row r="42">
          <cell r="CM42">
            <v>6525.562754999989</v>
          </cell>
          <cell r="CN42">
            <v>10451.609363000007</v>
          </cell>
          <cell r="CO42">
            <v>-1442.2817750000027</v>
          </cell>
          <cell r="CP42">
            <v>13549.02005099999</v>
          </cell>
          <cell r="CQ42">
            <v>29083.910393999995</v>
          </cell>
          <cell r="CR42">
            <v>9960.4556080000148</v>
          </cell>
          <cell r="CS42">
            <v>-3437.7374219999901</v>
          </cell>
          <cell r="CT42">
            <v>4084.201</v>
          </cell>
          <cell r="CU42">
            <v>19658.821557999981</v>
          </cell>
          <cell r="CV42">
            <v>30265.740743999977</v>
          </cell>
          <cell r="CW42">
            <v>9398.5953869999976</v>
          </cell>
          <cell r="CX42">
            <v>-8781.5924909999976</v>
          </cell>
          <cell r="CY42">
            <v>-592.19462800000304</v>
          </cell>
          <cell r="CZ42">
            <v>20789.622072000002</v>
          </cell>
          <cell r="DA42">
            <v>20814.430340000006</v>
          </cell>
          <cell r="DB42">
            <v>12118.091192</v>
          </cell>
          <cell r="DC42">
            <v>-2808.897461</v>
          </cell>
          <cell r="DD42">
            <v>8727.2144530000023</v>
          </cell>
          <cell r="DE42">
            <v>27239.033611000013</v>
          </cell>
          <cell r="DF42">
            <v>45275.441794999992</v>
          </cell>
          <cell r="DG42">
            <v>22681.138112000015</v>
          </cell>
          <cell r="DH42">
            <v>7479.0985649999639</v>
          </cell>
          <cell r="DI42">
            <v>5052.2751129999924</v>
          </cell>
          <cell r="DJ42">
            <v>19903.033596999991</v>
          </cell>
        </row>
        <row r="47">
          <cell r="DH47">
            <v>222109.028949</v>
          </cell>
          <cell r="DK47">
            <v>286143.21251099999</v>
          </cell>
        </row>
        <row r="52">
          <cell r="CM52">
            <v>9016.4515660000015</v>
          </cell>
          <cell r="CN52">
            <v>13086.756060000002</v>
          </cell>
          <cell r="CO52">
            <v>1488.5399520000001</v>
          </cell>
          <cell r="CP52">
            <v>16686.279600999995</v>
          </cell>
          <cell r="CQ52">
            <v>40278.027179000004</v>
          </cell>
          <cell r="CR52">
            <v>13326.025373999999</v>
          </cell>
          <cell r="CS52">
            <v>-62.364732999999887</v>
          </cell>
          <cell r="CT52">
            <v>8029.8149999999996</v>
          </cell>
          <cell r="CU52">
            <v>23306.680272000001</v>
          </cell>
          <cell r="CV52">
            <v>44600.155912999995</v>
          </cell>
          <cell r="CW52">
            <v>12256.971335</v>
          </cell>
          <cell r="CX52">
            <v>-5682.0986540000004</v>
          </cell>
          <cell r="CY52">
            <v>2534.016165</v>
          </cell>
          <cell r="CZ52">
            <v>23634.590501999999</v>
          </cell>
          <cell r="DA52">
            <v>32743.479348000001</v>
          </cell>
          <cell r="DB52">
            <v>15801.173957999999</v>
          </cell>
          <cell r="DC52">
            <v>1114.1665330000001</v>
          </cell>
          <cell r="DD52">
            <v>12362.268507999999</v>
          </cell>
          <cell r="DE52">
            <v>31561.536714000002</v>
          </cell>
          <cell r="DF52">
            <v>60839.145712999998</v>
          </cell>
          <cell r="DG52">
            <v>26220.943555000002</v>
          </cell>
          <cell r="DI52">
            <v>10434.895857</v>
          </cell>
          <cell r="DJ52">
            <v>27378.344150000001</v>
          </cell>
        </row>
      </sheetData>
      <sheetData sheetId="12"/>
      <sheetData sheetId="13"/>
      <sheetData sheetId="14"/>
      <sheetData sheetId="15">
        <row r="9">
          <cell r="CM9">
            <v>279.98774293021995</v>
          </cell>
          <cell r="CN9">
            <v>343.98895257774996</v>
          </cell>
          <cell r="CO9">
            <v>374.43408859953996</v>
          </cell>
          <cell r="CP9">
            <v>307.93692068309997</v>
          </cell>
          <cell r="CQ9">
            <v>1306.3477047906099</v>
          </cell>
          <cell r="CR9">
            <v>295.77306184088002</v>
          </cell>
          <cell r="CS9">
            <v>349.79965573530978</v>
          </cell>
          <cell r="CT9">
            <v>388.81571604219999</v>
          </cell>
          <cell r="CU9">
            <v>313.89111446999999</v>
          </cell>
          <cell r="CV9">
            <v>1348.2795480883899</v>
          </cell>
          <cell r="CW9">
            <v>300.34866539000001</v>
          </cell>
          <cell r="CX9">
            <v>375.58820064999998</v>
          </cell>
          <cell r="CY9">
            <v>381.90274509</v>
          </cell>
          <cell r="CZ9">
            <v>330.28542785000019</v>
          </cell>
          <cell r="DA9">
            <v>1388.1250389800002</v>
          </cell>
          <cell r="DB9">
            <v>318.07772131000007</v>
          </cell>
          <cell r="DC9">
            <v>363.61185850999999</v>
          </cell>
          <cell r="DD9">
            <v>407.61900182000005</v>
          </cell>
          <cell r="DE9">
            <v>341.99700804500003</v>
          </cell>
          <cell r="DF9">
            <v>1431.3055896850001</v>
          </cell>
          <cell r="DG9">
            <v>296.46490876999997</v>
          </cell>
          <cell r="DH9">
            <v>367.35383796999963</v>
          </cell>
          <cell r="DI9">
            <v>377.08091196999999</v>
          </cell>
          <cell r="DJ9">
            <v>347.96210260999999</v>
          </cell>
          <cell r="DK9">
            <v>1388.8617613199995</v>
          </cell>
        </row>
        <row r="25">
          <cell r="CM25">
            <v>36371.410311</v>
          </cell>
          <cell r="CN25">
            <v>44153.524138000001</v>
          </cell>
          <cell r="CO25">
            <v>49355.031978999999</v>
          </cell>
          <cell r="CP25">
            <v>42468.586329999998</v>
          </cell>
          <cell r="CQ25">
            <v>172348.55275799998</v>
          </cell>
          <cell r="CR25">
            <v>40815.689363999998</v>
          </cell>
          <cell r="CS25">
            <v>46541.097126000001</v>
          </cell>
          <cell r="CT25">
            <v>55050.927000000003</v>
          </cell>
          <cell r="CU25">
            <v>47107.334967000003</v>
          </cell>
          <cell r="CV25">
            <v>189515.048457</v>
          </cell>
          <cell r="CW25">
            <v>44596.503276000003</v>
          </cell>
          <cell r="CX25">
            <v>53071.505046999999</v>
          </cell>
          <cell r="CY25">
            <v>53329.032520000001</v>
          </cell>
          <cell r="CZ25">
            <v>50405.010833</v>
          </cell>
          <cell r="DA25">
            <v>201402.051676</v>
          </cell>
          <cell r="DB25">
            <v>45393.871474</v>
          </cell>
          <cell r="DC25">
            <v>52706.926685999999</v>
          </cell>
          <cell r="DD25">
            <v>56771.164184000001</v>
          </cell>
          <cell r="DE25">
            <v>49581.819273000001</v>
          </cell>
          <cell r="DF25">
            <v>204453.781617</v>
          </cell>
          <cell r="DG25">
            <v>41930.610261000002</v>
          </cell>
          <cell r="DH25">
            <v>53645.839679999997</v>
          </cell>
          <cell r="DI25">
            <v>55725.962309000002</v>
          </cell>
          <cell r="DJ25">
            <v>55216.318077000004</v>
          </cell>
          <cell r="DK25">
            <v>206518.730327</v>
          </cell>
        </row>
        <row r="51">
          <cell r="CM51">
            <v>-20537.774443999999</v>
          </cell>
          <cell r="CN51">
            <v>-24401.379575999999</v>
          </cell>
          <cell r="CO51">
            <v>-28488.288489000002</v>
          </cell>
          <cell r="CP51">
            <v>-24096.157744999997</v>
          </cell>
          <cell r="CQ51">
            <v>-97523.60025399999</v>
          </cell>
          <cell r="CR51">
            <v>-23011.335813999998</v>
          </cell>
          <cell r="CS51">
            <v>-26096.840176999998</v>
          </cell>
          <cell r="CT51">
            <v>-29492.882000000001</v>
          </cell>
          <cell r="CU51">
            <v>-27355.223196000003</v>
          </cell>
          <cell r="CV51">
            <v>-105956.281187</v>
          </cell>
          <cell r="CW51">
            <v>-24906.060006</v>
          </cell>
          <cell r="CX51">
            <v>-29178.611225000001</v>
          </cell>
          <cell r="CY51">
            <v>-30056.111399000001</v>
          </cell>
          <cell r="CZ51">
            <v>-28797.478296000001</v>
          </cell>
          <cell r="DA51">
            <v>-112938.260926</v>
          </cell>
          <cell r="DB51">
            <v>-28148.280578000002</v>
          </cell>
          <cell r="DC51">
            <v>-31720.579282999999</v>
          </cell>
          <cell r="DD51">
            <v>-34301.316764000003</v>
          </cell>
          <cell r="DE51">
            <v>-32074.196501999999</v>
          </cell>
          <cell r="DF51">
            <v>-126244.373127</v>
          </cell>
          <cell r="DG51">
            <v>-28544.583893000003</v>
          </cell>
          <cell r="DH51">
            <v>-35965.118747</v>
          </cell>
          <cell r="DI51">
            <v>-34752.506873999999</v>
          </cell>
          <cell r="DJ51">
            <v>-34009.368392999997</v>
          </cell>
          <cell r="DK51">
            <v>-133271.577907</v>
          </cell>
        </row>
        <row r="55">
          <cell r="CM55">
            <v>15833.635867000001</v>
          </cell>
          <cell r="CN55">
            <v>19752.144562000001</v>
          </cell>
          <cell r="CO55">
            <v>20866.743489999997</v>
          </cell>
          <cell r="CP55">
            <v>18372.428585000001</v>
          </cell>
          <cell r="CQ55">
            <v>74824.952503999986</v>
          </cell>
          <cell r="CR55">
            <v>17804.35355</v>
          </cell>
          <cell r="CS55">
            <v>20444.256949000002</v>
          </cell>
          <cell r="CT55">
            <v>25558.045000000002</v>
          </cell>
          <cell r="CU55">
            <v>19752.111771</v>
          </cell>
          <cell r="CV55">
            <v>83558.767269999997</v>
          </cell>
          <cell r="CW55">
            <v>19690.443270000003</v>
          </cell>
          <cell r="CX55">
            <v>23892.893821999998</v>
          </cell>
          <cell r="CY55">
            <v>23272.921120999999</v>
          </cell>
          <cell r="CZ55">
            <v>21607.532536999999</v>
          </cell>
          <cell r="DA55">
            <v>88463.79075</v>
          </cell>
          <cell r="DB55">
            <v>17245.590895999998</v>
          </cell>
          <cell r="DC55">
            <v>20986.347403</v>
          </cell>
          <cell r="DD55">
            <v>22469.847419999998</v>
          </cell>
          <cell r="DE55">
            <v>17507.622771000002</v>
          </cell>
          <cell r="DF55">
            <v>78209.408490000002</v>
          </cell>
          <cell r="DG55">
            <v>13386.026367999999</v>
          </cell>
          <cell r="DH55">
            <v>17680.720932999997</v>
          </cell>
          <cell r="DI55">
            <v>20973.455435000003</v>
          </cell>
          <cell r="DJ55">
            <v>21206.949684000007</v>
          </cell>
          <cell r="DK55">
            <v>73247.152419999999</v>
          </cell>
        </row>
        <row r="60">
          <cell r="CM60">
            <v>-10825.244146000001</v>
          </cell>
          <cell r="CN60">
            <v>-12391.955878999999</v>
          </cell>
          <cell r="CO60">
            <v>-13640.015356</v>
          </cell>
          <cell r="CP60">
            <v>-13426.916287</v>
          </cell>
          <cell r="CQ60">
            <v>-50284.131668000002</v>
          </cell>
          <cell r="CR60">
            <v>-11868.355385999999</v>
          </cell>
          <cell r="CS60">
            <v>-13362.521277</v>
          </cell>
          <cell r="CT60">
            <v>-14346.735000000001</v>
          </cell>
          <cell r="CU60">
            <v>-11492.679146</v>
          </cell>
          <cell r="CV60">
            <v>-51070.290809000006</v>
          </cell>
          <cell r="CW60">
            <v>-11765.712960000001</v>
          </cell>
          <cell r="CX60">
            <v>-13494.152891</v>
          </cell>
          <cell r="CY60">
            <v>-13306.474592</v>
          </cell>
          <cell r="CZ60">
            <v>-13440.751659</v>
          </cell>
          <cell r="DA60">
            <v>-52007.092102000002</v>
          </cell>
          <cell r="DB60">
            <v>-11506.359129</v>
          </cell>
          <cell r="DC60">
            <v>-13728.275822</v>
          </cell>
          <cell r="DD60">
            <v>-14912.375549</v>
          </cell>
          <cell r="DE60">
            <v>-13794.724260000001</v>
          </cell>
          <cell r="DF60">
            <v>-53941.734760000007</v>
          </cell>
          <cell r="DG60">
            <v>-11529.778850000001</v>
          </cell>
          <cell r="DH60">
            <v>-12954.326806999999</v>
          </cell>
          <cell r="DI60">
            <v>-13776.585794000001</v>
          </cell>
          <cell r="DJ60">
            <v>-14147.99797</v>
          </cell>
          <cell r="DK60">
            <v>-52408.689421000003</v>
          </cell>
        </row>
        <row r="65">
          <cell r="CM65">
            <v>320.09347300000002</v>
          </cell>
          <cell r="CN65">
            <v>-26.589837000000003</v>
          </cell>
          <cell r="CO65">
            <v>-58.672080000000008</v>
          </cell>
          <cell r="CP65">
            <v>4.1202249999999765</v>
          </cell>
          <cell r="CQ65">
            <v>238.95178100000001</v>
          </cell>
          <cell r="CR65">
            <v>139.48326800000001</v>
          </cell>
          <cell r="CS65">
            <v>19.26622500000002</v>
          </cell>
          <cell r="CT65">
            <v>-65.016999999999996</v>
          </cell>
          <cell r="CU65">
            <v>-48.910035999999998</v>
          </cell>
          <cell r="CV65">
            <v>44.822457000000036</v>
          </cell>
          <cell r="CW65">
            <v>43.924636999999997</v>
          </cell>
          <cell r="CX65">
            <v>227.142899</v>
          </cell>
          <cell r="CY65">
            <v>302.74078600000001</v>
          </cell>
          <cell r="CZ65">
            <v>158.88111799999999</v>
          </cell>
          <cell r="DA65">
            <v>732.6894400000001</v>
          </cell>
          <cell r="DB65">
            <v>114.847328</v>
          </cell>
          <cell r="DC65">
            <v>95.825265000000002</v>
          </cell>
          <cell r="DD65">
            <v>99.016912000000005</v>
          </cell>
          <cell r="DE65">
            <v>-57.924444000000001</v>
          </cell>
          <cell r="DF65">
            <v>251.765061</v>
          </cell>
          <cell r="DG65">
            <v>282.60292299999998</v>
          </cell>
          <cell r="DH65">
            <v>39.053814000000003</v>
          </cell>
          <cell r="DI65">
            <v>119.402551</v>
          </cell>
          <cell r="DJ65">
            <v>1387.8811040000001</v>
          </cell>
          <cell r="DK65">
            <v>1828.940392</v>
          </cell>
        </row>
        <row r="68">
          <cell r="CM68">
            <v>5328.4851939999999</v>
          </cell>
          <cell r="CN68">
            <v>7333.5988460000017</v>
          </cell>
          <cell r="CO68">
            <v>7168.0560539999969</v>
          </cell>
          <cell r="CP68">
            <v>4949.6325230000011</v>
          </cell>
          <cell r="CQ68">
            <v>24779.772616999984</v>
          </cell>
          <cell r="CR68">
            <v>6075.4814320000005</v>
          </cell>
          <cell r="CS68">
            <v>7101.0018970000028</v>
          </cell>
          <cell r="CT68">
            <v>11146.293000000001</v>
          </cell>
          <cell r="CU68">
            <v>8210.5225890000002</v>
          </cell>
          <cell r="CV68">
            <v>32533.298917999989</v>
          </cell>
          <cell r="CW68">
            <v>7968.6549470000027</v>
          </cell>
          <cell r="CX68">
            <v>10625.883829999999</v>
          </cell>
          <cell r="CY68">
            <v>10269.187314999999</v>
          </cell>
          <cell r="CZ68">
            <v>8325.6619959999989</v>
          </cell>
          <cell r="DA68">
            <v>37189.388088</v>
          </cell>
          <cell r="DB68">
            <v>5854.0790949999973</v>
          </cell>
          <cell r="DC68">
            <v>7353.8968460000006</v>
          </cell>
          <cell r="DD68">
            <v>7656.488782999998</v>
          </cell>
          <cell r="DE68">
            <v>3654.974067000001</v>
          </cell>
          <cell r="DF68">
            <v>24519.438790999993</v>
          </cell>
          <cell r="DG68">
            <v>2138.8504409999982</v>
          </cell>
          <cell r="DH68">
            <v>4765.4479399999973</v>
          </cell>
          <cell r="DI68">
            <v>7316.2721920000031</v>
          </cell>
          <cell r="DJ68">
            <v>8446.8328180000062</v>
          </cell>
          <cell r="DK68">
            <v>22667.403390999996</v>
          </cell>
        </row>
        <row r="80">
          <cell r="CM80">
            <v>7021.4612159999997</v>
          </cell>
          <cell r="CN80">
            <v>9065.8162240000001</v>
          </cell>
          <cell r="CO80">
            <v>8942.4011819999996</v>
          </cell>
          <cell r="CP80">
            <v>6865.8841940000002</v>
          </cell>
          <cell r="CQ80">
            <v>31895.562815999998</v>
          </cell>
          <cell r="CR80">
            <v>7956.7440349999997</v>
          </cell>
          <cell r="CS80">
            <v>8911.2108200000002</v>
          </cell>
          <cell r="CT80">
            <v>13102.463</v>
          </cell>
          <cell r="CU80">
            <v>10131.872551</v>
          </cell>
          <cell r="CV80">
            <v>40102.290406</v>
          </cell>
          <cell r="CW80">
            <v>9712.2347420000006</v>
          </cell>
          <cell r="CX80">
            <v>12429.604396000001</v>
          </cell>
          <cell r="CY80">
            <v>12073.581796</v>
          </cell>
          <cell r="CZ80">
            <v>10052.840238999999</v>
          </cell>
          <cell r="DA80">
            <v>44268.261172999999</v>
          </cell>
          <cell r="DB80">
            <v>7731.0369090000004</v>
          </cell>
          <cell r="DC80">
            <v>9268.6692839999996</v>
          </cell>
          <cell r="DD80">
            <v>9552.6070380000001</v>
          </cell>
          <cell r="DE80">
            <v>5472.5649720000001</v>
          </cell>
          <cell r="DF80">
            <v>32024.878203</v>
          </cell>
          <cell r="DG80">
            <v>3970.7647590000001</v>
          </cell>
          <cell r="DH80">
            <v>6757.412824</v>
          </cell>
          <cell r="DI80">
            <v>9359.9454139999998</v>
          </cell>
          <cell r="DJ80">
            <v>10514.287297000001</v>
          </cell>
          <cell r="DK80">
            <v>30602.410294000001</v>
          </cell>
        </row>
      </sheetData>
      <sheetData sheetId="16">
        <row r="12">
          <cell r="CM12">
            <v>90.58466400000907</v>
          </cell>
          <cell r="CN12">
            <v>14.782911000060267</v>
          </cell>
          <cell r="CO12">
            <v>-197.4991200000004</v>
          </cell>
          <cell r="CP12">
            <v>-4299.1973000000216</v>
          </cell>
          <cell r="CQ12">
            <v>-4391.3288449999527</v>
          </cell>
          <cell r="CR12">
            <v>-179.66597400001046</v>
          </cell>
          <cell r="CS12">
            <v>108.25526999997237</v>
          </cell>
          <cell r="CT12">
            <v>-2140.48</v>
          </cell>
          <cell r="CU12">
            <v>-1030.5246059999918</v>
          </cell>
          <cell r="CV12">
            <v>-3242.4153100000299</v>
          </cell>
          <cell r="CW12">
            <v>-1762.740848000074</v>
          </cell>
          <cell r="CX12">
            <v>-1769.2488729999968</v>
          </cell>
          <cell r="CY12">
            <v>-4590.3658889999715</v>
          </cell>
          <cell r="CZ12">
            <v>-1866.2205420000173</v>
          </cell>
          <cell r="DA12">
            <v>-9988.5761520000597</v>
          </cell>
          <cell r="DB12">
            <v>-1446.1190840000199</v>
          </cell>
          <cell r="DC12">
            <v>-3251.4887470000176</v>
          </cell>
          <cell r="DD12">
            <v>-4089.0489140000063</v>
          </cell>
          <cell r="DE12">
            <v>-4742.8682500000577</v>
          </cell>
          <cell r="DF12">
            <v>-13529.524995000102</v>
          </cell>
          <cell r="DG12">
            <v>-3484.5439990000232</v>
          </cell>
          <cell r="DH12">
            <v>-4189.072282999965</v>
          </cell>
          <cell r="DI12">
            <v>-4961.4412639999864</v>
          </cell>
          <cell r="DJ12">
            <v>-4101.369253999932</v>
          </cell>
          <cell r="DK12">
            <v>-16736.426799999907</v>
          </cell>
        </row>
        <row r="15">
          <cell r="CM15">
            <v>2596.9793219999701</v>
          </cell>
          <cell r="CN15">
            <v>2312.0860639999992</v>
          </cell>
          <cell r="CO15">
            <v>1760.6253709999983</v>
          </cell>
          <cell r="CP15">
            <v>6050.319608999991</v>
          </cell>
          <cell r="CQ15">
            <v>12720.010365999959</v>
          </cell>
          <cell r="CR15">
            <v>1272.1129379999838</v>
          </cell>
          <cell r="CS15">
            <v>558.53222900001492</v>
          </cell>
          <cell r="CT15">
            <v>571.971</v>
          </cell>
          <cell r="CU15">
            <v>-1543.161517999979</v>
          </cell>
          <cell r="CV15">
            <v>859.4546490000198</v>
          </cell>
          <cell r="CW15">
            <v>139.23976699999275</v>
          </cell>
          <cell r="CX15">
            <v>-1772.480359000001</v>
          </cell>
          <cell r="CY15">
            <v>121.80643899997813</v>
          </cell>
          <cell r="CZ15">
            <v>1267.2565470000118</v>
          </cell>
          <cell r="DA15">
            <v>-244.17760600001839</v>
          </cell>
          <cell r="DB15">
            <v>207.20080999999118</v>
          </cell>
          <cell r="DC15">
            <v>1089.0973089999825</v>
          </cell>
          <cell r="DD15">
            <v>573.69019000000844</v>
          </cell>
          <cell r="DE15">
            <v>-400.47424900002807</v>
          </cell>
          <cell r="DF15">
            <v>1469.514059999954</v>
          </cell>
          <cell r="DG15">
            <v>1108.1089290000164</v>
          </cell>
          <cell r="DH15">
            <v>1174.9759259999919</v>
          </cell>
          <cell r="DI15">
            <v>1090.0541729999968</v>
          </cell>
          <cell r="DJ15">
            <v>1211.3920819999621</v>
          </cell>
          <cell r="DK15">
            <v>4584.5311099999672</v>
          </cell>
        </row>
        <row r="20">
          <cell r="CM20">
            <v>2687.5639859999792</v>
          </cell>
          <cell r="CN20">
            <v>2326.8689750000594</v>
          </cell>
          <cell r="CO20">
            <v>1563.1262509999979</v>
          </cell>
          <cell r="CP20">
            <v>1751.1223089999694</v>
          </cell>
          <cell r="CQ20">
            <v>8328.6815210000059</v>
          </cell>
          <cell r="CR20">
            <v>1092.4469639999734</v>
          </cell>
          <cell r="CS20">
            <v>666.78749899998729</v>
          </cell>
          <cell r="CT20">
            <v>-1568.509</v>
          </cell>
          <cell r="CU20">
            <v>-2573.6861239999707</v>
          </cell>
          <cell r="CV20">
            <v>-2382.9606610000101</v>
          </cell>
          <cell r="CW20">
            <v>-1623.5010810000813</v>
          </cell>
          <cell r="CX20">
            <v>-3541.7292319999979</v>
          </cell>
          <cell r="CY20">
            <v>-4468.5594499999934</v>
          </cell>
          <cell r="CZ20">
            <v>-598.96399500000553</v>
          </cell>
          <cell r="DA20">
            <v>-10232.753758000079</v>
          </cell>
          <cell r="DB20">
            <v>-1238.9182740000288</v>
          </cell>
          <cell r="DC20">
            <v>-2162.3914380000351</v>
          </cell>
          <cell r="DD20">
            <v>-3515.3587239999979</v>
          </cell>
          <cell r="DE20">
            <v>-5143.3424990000858</v>
          </cell>
          <cell r="DF20">
            <v>-12060.010935000148</v>
          </cell>
          <cell r="DG20">
            <v>-2376.4350700000068</v>
          </cell>
          <cell r="DH20">
            <v>-3014.0963569999731</v>
          </cell>
          <cell r="DI20">
            <v>-3871.3870909999896</v>
          </cell>
          <cell r="DJ20">
            <v>-2889.9771719999699</v>
          </cell>
          <cell r="DK20">
            <v>-12151.895689999939</v>
          </cell>
        </row>
        <row r="25">
          <cell r="CM25">
            <v>-369.55023099999016</v>
          </cell>
          <cell r="CN25">
            <v>-4868.54830700001</v>
          </cell>
          <cell r="CO25">
            <v>-5739.0085040000085</v>
          </cell>
          <cell r="CP25">
            <v>-2276.466362000021</v>
          </cell>
          <cell r="CQ25">
            <v>-13253.57340400003</v>
          </cell>
          <cell r="CR25">
            <v>243.82649100001072</v>
          </cell>
          <cell r="CS25">
            <v>-4554.0634429999991</v>
          </cell>
          <cell r="CT25">
            <v>851.92600000000004</v>
          </cell>
          <cell r="CU25">
            <v>-4359.0338439999614</v>
          </cell>
          <cell r="CV25">
            <v>-7817.3447959999503</v>
          </cell>
          <cell r="CW25">
            <v>-348.94525999999678</v>
          </cell>
          <cell r="CX25">
            <v>224.28172800001084</v>
          </cell>
          <cell r="CY25">
            <v>1289.2035239999695</v>
          </cell>
          <cell r="CZ25">
            <v>-3878.7259189999986</v>
          </cell>
          <cell r="DA25">
            <v>-2714.185927000015</v>
          </cell>
          <cell r="DB25">
            <v>-2648.6601589999955</v>
          </cell>
          <cell r="DC25">
            <v>-2444.6888739999958</v>
          </cell>
          <cell r="DD25">
            <v>535.18374100001165</v>
          </cell>
          <cell r="DE25">
            <v>-1753.997489000003</v>
          </cell>
          <cell r="DF25">
            <v>-6312.1627809999827</v>
          </cell>
          <cell r="DG25">
            <v>-1160.9676540000019</v>
          </cell>
          <cell r="DH25">
            <v>-3564.9657380000044</v>
          </cell>
          <cell r="DI25">
            <v>1062.4078450000034</v>
          </cell>
          <cell r="DJ25">
            <v>-7669.3761009999835</v>
          </cell>
          <cell r="DK25">
            <v>-11332.901647999986</v>
          </cell>
        </row>
        <row r="29">
          <cell r="CM29">
            <v>1077.2231280000001</v>
          </cell>
          <cell r="CN29">
            <v>1207.1469349999975</v>
          </cell>
          <cell r="CO29">
            <v>469.56400500000001</v>
          </cell>
          <cell r="CP29">
            <v>115.05532100000008</v>
          </cell>
          <cell r="CQ29">
            <v>2868.989388999998</v>
          </cell>
          <cell r="CR29">
            <v>46.020394000000294</v>
          </cell>
          <cell r="CS29">
            <v>30.194817</v>
          </cell>
          <cell r="CT29">
            <v>46.000999999999998</v>
          </cell>
          <cell r="CU29">
            <v>80.034591999999975</v>
          </cell>
          <cell r="CV29">
            <v>202.25080300000027</v>
          </cell>
          <cell r="CW29">
            <v>848.2918840000001</v>
          </cell>
          <cell r="CX29">
            <v>61.633786999999984</v>
          </cell>
          <cell r="CY29">
            <v>48.771699999999896</v>
          </cell>
          <cell r="CZ29">
            <v>85.240692000000053</v>
          </cell>
          <cell r="DA29">
            <v>1043.9380630000001</v>
          </cell>
          <cell r="DB29">
            <v>182.82851599999998</v>
          </cell>
          <cell r="DC29">
            <v>125.95065299999993</v>
          </cell>
          <cell r="DD29">
            <v>58.994766000000013</v>
          </cell>
          <cell r="DE29">
            <v>319.4342009999998</v>
          </cell>
          <cell r="DF29">
            <v>687.20813599999974</v>
          </cell>
          <cell r="DG29">
            <v>291.54129400000005</v>
          </cell>
          <cell r="DH29">
            <v>-184.82001399998364</v>
          </cell>
          <cell r="DI29">
            <v>64.981420999999628</v>
          </cell>
          <cell r="DJ29">
            <v>361.18183199999976</v>
          </cell>
          <cell r="DK29">
            <v>532.88453300001584</v>
          </cell>
        </row>
        <row r="31">
          <cell r="CM31">
            <v>3395.2368829999891</v>
          </cell>
          <cell r="CN31">
            <v>-1334.5323969999531</v>
          </cell>
          <cell r="CO31">
            <v>-3706.3182480000105</v>
          </cell>
          <cell r="CP31">
            <v>-410.2887320000516</v>
          </cell>
          <cell r="CQ31">
            <v>-2055.9024940000259</v>
          </cell>
          <cell r="CR31">
            <v>1382.2938489999844</v>
          </cell>
          <cell r="CS31">
            <v>-3857.0811270000117</v>
          </cell>
          <cell r="CT31">
            <v>-670.58199999999999</v>
          </cell>
          <cell r="CU31">
            <v>-6852.6853759999321</v>
          </cell>
          <cell r="CV31">
            <v>-9998.0546539999596</v>
          </cell>
          <cell r="CW31">
            <v>-1124.1544570000779</v>
          </cell>
          <cell r="CX31">
            <v>-3255.8137169999873</v>
          </cell>
          <cell r="CY31">
            <v>-3130.584226000024</v>
          </cell>
          <cell r="CZ31">
            <v>-4392.4492220000038</v>
          </cell>
          <cell r="DA31">
            <v>-11903.001622000094</v>
          </cell>
          <cell r="DB31">
            <v>-3704.7499170000242</v>
          </cell>
          <cell r="DC31">
            <v>-4481.1296590000311</v>
          </cell>
          <cell r="DD31">
            <v>-2921.1802169999864</v>
          </cell>
          <cell r="DE31">
            <v>-6577.9057870000888</v>
          </cell>
          <cell r="DF31">
            <v>-17684.965580000127</v>
          </cell>
          <cell r="DG31">
            <v>-3245.8614300000086</v>
          </cell>
          <cell r="DH31">
            <v>-6763.882108999961</v>
          </cell>
          <cell r="DI31">
            <v>-2743.9978249999867</v>
          </cell>
          <cell r="DJ31">
            <v>-10198.171440999953</v>
          </cell>
          <cell r="DK31">
            <v>-22951.912804999909</v>
          </cell>
        </row>
        <row r="42">
          <cell r="CM42">
            <v>5993.7754660000119</v>
          </cell>
          <cell r="CN42">
            <v>1464.2397450000026</v>
          </cell>
          <cell r="CO42">
            <v>-859.49543500000345</v>
          </cell>
          <cell r="CP42">
            <v>2810.2679949999765</v>
          </cell>
          <cell r="CQ42">
            <v>9408.7877709999884</v>
          </cell>
          <cell r="CR42">
            <v>4307.2074339999981</v>
          </cell>
          <cell r="CS42">
            <v>-354.59280499999477</v>
          </cell>
          <cell r="CT42">
            <v>-179.749</v>
          </cell>
          <cell r="CU42">
            <v>-5169.3656210000045</v>
          </cell>
          <cell r="CV42">
            <v>-1396.4999920000009</v>
          </cell>
          <cell r="CW42">
            <v>-645.00058599999466</v>
          </cell>
          <cell r="CX42">
            <v>-2805.1626419999975</v>
          </cell>
          <cell r="CY42">
            <v>-2536.3377490000075</v>
          </cell>
          <cell r="CZ42">
            <v>-3133.3510279999991</v>
          </cell>
          <cell r="DA42">
            <v>-9119.8520049999988</v>
          </cell>
          <cell r="DB42">
            <v>-3147.036990999999</v>
          </cell>
          <cell r="DC42">
            <v>-3830.2470529999991</v>
          </cell>
          <cell r="DD42">
            <v>-2291.0898570000027</v>
          </cell>
          <cell r="DE42">
            <v>-4094.0482770000017</v>
          </cell>
          <cell r="DF42">
            <v>-13362.422178000003</v>
          </cell>
          <cell r="DG42">
            <v>-2862.4418600000049</v>
          </cell>
          <cell r="DI42">
            <v>-2205.2936849999987</v>
          </cell>
          <cell r="DJ42">
            <v>-9105.9161279999917</v>
          </cell>
        </row>
      </sheetData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"/>
      <sheetName val="CCU_Quarter"/>
      <sheetName val="CCU_Acum"/>
      <sheetName val="Exchange Rates"/>
      <sheetName val="CCU_Quarter_Argentina"/>
      <sheetName val="CCU_Quarter (2)"/>
    </sheetNames>
    <sheetDataSet>
      <sheetData sheetId="0"/>
      <sheetData sheetId="1">
        <row r="90">
          <cell r="S90">
            <v>511232.91587500001</v>
          </cell>
          <cell r="T90">
            <v>476858.099063</v>
          </cell>
        </row>
        <row r="101">
          <cell r="S101">
            <v>-257438.398892</v>
          </cell>
          <cell r="T101">
            <v>-231382.874075</v>
          </cell>
        </row>
        <row r="117">
          <cell r="S117">
            <v>4185.5535929999996</v>
          </cell>
          <cell r="T117">
            <v>4875.5335279999999</v>
          </cell>
        </row>
        <row r="119">
          <cell r="S119">
            <v>62438.36867700002</v>
          </cell>
          <cell r="T119">
            <v>75893.361001000012</v>
          </cell>
        </row>
        <row r="122">
          <cell r="S122">
            <v>32234.523953002961</v>
          </cell>
          <cell r="T122">
            <v>48516.073891000502</v>
          </cell>
        </row>
        <row r="124">
          <cell r="S124">
            <v>90729.503328000006</v>
          </cell>
          <cell r="T124">
            <v>100427.305003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q20"/>
      <sheetName val="2019-2018"/>
      <sheetName val="2q19"/>
      <sheetName val="3q19"/>
      <sheetName val="4q19"/>
      <sheetName val="2019_BCE"/>
      <sheetName val="2018_BCE"/>
      <sheetName val="2017_BCE"/>
      <sheetName val="2016_BCE"/>
      <sheetName val="2015_BCE"/>
    </sheetNames>
    <sheetDataSet>
      <sheetData sheetId="0">
        <row r="9">
          <cell r="C9">
            <v>-195541.70189900001</v>
          </cell>
          <cell r="D9">
            <v>-174457.39751499999</v>
          </cell>
        </row>
        <row r="14">
          <cell r="C14">
            <v>-4657.8284290000001</v>
          </cell>
          <cell r="D14">
            <v>5.3165090000002238</v>
          </cell>
        </row>
        <row r="15">
          <cell r="C15">
            <v>-2825.383628</v>
          </cell>
          <cell r="D15">
            <v>-3579.1562549999999</v>
          </cell>
        </row>
        <row r="16">
          <cell r="C16">
            <v>-3889.661521</v>
          </cell>
          <cell r="D16">
            <v>359.85393199999999</v>
          </cell>
        </row>
        <row r="17">
          <cell r="C17">
            <v>-2198.9148409999998</v>
          </cell>
          <cell r="D17">
            <v>-827.74610099999995</v>
          </cell>
        </row>
        <row r="18">
          <cell r="C18">
            <v>7387.8025790000002</v>
          </cell>
          <cell r="D18">
            <v>-877.41486599999996</v>
          </cell>
        </row>
        <row r="19">
          <cell r="C19">
            <v>-6183.9858400000003</v>
          </cell>
          <cell r="D19">
            <v>-4919.1467809999995</v>
          </cell>
        </row>
        <row r="20">
          <cell r="C20">
            <v>56254.382837000019</v>
          </cell>
          <cell r="D20">
            <v>70974.214220000009</v>
          </cell>
        </row>
        <row r="21">
          <cell r="C21">
            <v>-20338.644045000001</v>
          </cell>
          <cell r="D21">
            <v>-18566.465930999999</v>
          </cell>
        </row>
        <row r="22">
          <cell r="C22">
            <v>35915.738791997792</v>
          </cell>
          <cell r="D22">
            <v>52407.748288998846</v>
          </cell>
        </row>
        <row r="26">
          <cell r="C26">
            <v>-3681.2148389948302</v>
          </cell>
          <cell r="D26">
            <v>-3891.6743979983403</v>
          </cell>
        </row>
      </sheetData>
      <sheetData sheetId="1">
        <row r="5">
          <cell r="C5">
            <v>1822540.6970609999</v>
          </cell>
        </row>
        <row r="6">
          <cell r="C6">
            <v>-908318.1902689999</v>
          </cell>
        </row>
        <row r="8">
          <cell r="C8">
            <v>914222.50679200003</v>
          </cell>
        </row>
        <row r="9">
          <cell r="C9">
            <v>-704571.23947899998</v>
          </cell>
        </row>
        <row r="11">
          <cell r="C11">
            <v>21156.983379000001</v>
          </cell>
        </row>
        <row r="12">
          <cell r="C12">
            <v>230808.250692</v>
          </cell>
        </row>
        <row r="14">
          <cell r="C14">
            <v>-14602.562315000001</v>
          </cell>
          <cell r="D14">
            <v>-16176.610895000002</v>
          </cell>
        </row>
        <row r="15">
          <cell r="C15">
            <v>-16431.759321000001</v>
          </cell>
          <cell r="D15">
            <v>-10815.520237000001</v>
          </cell>
        </row>
        <row r="16">
          <cell r="C16">
            <v>-9054.155041</v>
          </cell>
          <cell r="D16">
            <v>-10775.690628</v>
          </cell>
        </row>
        <row r="17">
          <cell r="C17">
            <v>-8255.0013770000005</v>
          </cell>
          <cell r="D17">
            <v>742.04089499999998</v>
          </cell>
        </row>
        <row r="18">
          <cell r="C18">
            <v>3156.7998739999998</v>
          </cell>
          <cell r="D18">
            <v>3984.4479409999999</v>
          </cell>
        </row>
        <row r="19">
          <cell r="C19">
            <v>-45186.678180000003</v>
          </cell>
        </row>
        <row r="20">
          <cell r="C20">
            <v>185621.57251199998</v>
          </cell>
        </row>
        <row r="21">
          <cell r="C21">
            <v>-39975.913780000003</v>
          </cell>
          <cell r="D21">
            <v>-62122.619617999997</v>
          </cell>
        </row>
        <row r="22">
          <cell r="C22">
            <v>145645.65873200147</v>
          </cell>
        </row>
        <row r="25">
          <cell r="C25">
            <v>130141.6917813371</v>
          </cell>
        </row>
        <row r="26">
          <cell r="C26">
            <v>-15503.966950664362</v>
          </cell>
          <cell r="D26">
            <v>-15183.533541209732</v>
          </cell>
        </row>
        <row r="28">
          <cell r="C28">
            <v>335829.18338200002</v>
          </cell>
        </row>
        <row r="37">
          <cell r="D37">
            <v>306890.79200097267</v>
          </cell>
        </row>
      </sheetData>
      <sheetData sheetId="2">
        <row r="14">
          <cell r="C14">
            <v>-1257.9893999999995</v>
          </cell>
        </row>
        <row r="15">
          <cell r="C15">
            <v>-6742.5123510000003</v>
          </cell>
        </row>
        <row r="16">
          <cell r="C16">
            <v>915.65069800000003</v>
          </cell>
        </row>
        <row r="17">
          <cell r="C17">
            <v>-3674.1426139999999</v>
          </cell>
        </row>
        <row r="18">
          <cell r="C18">
            <v>3487.9708449999998</v>
          </cell>
        </row>
        <row r="19">
          <cell r="C19">
            <v>-7271.022821999999</v>
          </cell>
        </row>
        <row r="21">
          <cell r="C21">
            <v>3622.3984529999898</v>
          </cell>
        </row>
        <row r="22">
          <cell r="C22">
            <v>21082.472410001206</v>
          </cell>
        </row>
        <row r="25">
          <cell r="C25">
            <v>18040.152069003529</v>
          </cell>
        </row>
        <row r="26">
          <cell r="C26">
            <v>-3042.3203409976772</v>
          </cell>
        </row>
      </sheetData>
      <sheetData sheetId="3">
        <row r="14">
          <cell r="C14">
            <v>-6543.3967509999993</v>
          </cell>
        </row>
        <row r="15">
          <cell r="C15">
            <v>-5346.1639889999997</v>
          </cell>
        </row>
        <row r="16">
          <cell r="C16">
            <v>-6471.2064700000001</v>
          </cell>
        </row>
        <row r="17">
          <cell r="C17">
            <v>-1913.5103389999999</v>
          </cell>
        </row>
        <row r="18">
          <cell r="C18">
            <v>284.17908</v>
          </cell>
        </row>
        <row r="19">
          <cell r="C19">
            <v>-19990.098468999997</v>
          </cell>
        </row>
        <row r="21">
          <cell r="C21">
            <v>-6885.8278790000004</v>
          </cell>
        </row>
        <row r="22">
          <cell r="C22">
            <v>11019.325474001387</v>
          </cell>
        </row>
        <row r="25">
          <cell r="C25">
            <v>8626.3216409931647</v>
          </cell>
        </row>
        <row r="26">
          <cell r="C26">
            <v>-2393.003833008222</v>
          </cell>
        </row>
      </sheetData>
      <sheetData sheetId="4">
        <row r="14">
          <cell r="C14">
            <v>-6806.4926730000007</v>
          </cell>
          <cell r="D14">
            <v>-4776.604268</v>
          </cell>
        </row>
        <row r="15">
          <cell r="C15">
            <v>-763.92672600000003</v>
          </cell>
          <cell r="D15">
            <v>114.380602</v>
          </cell>
        </row>
        <row r="16">
          <cell r="C16">
            <v>-3858.4532009999998</v>
          </cell>
          <cell r="D16">
            <v>-1403.554046</v>
          </cell>
        </row>
        <row r="17">
          <cell r="C17">
            <v>-1839.6023230000001</v>
          </cell>
          <cell r="D17">
            <v>810.57676500000002</v>
          </cell>
        </row>
        <row r="18">
          <cell r="C18">
            <v>262.06481500000001</v>
          </cell>
          <cell r="D18">
            <v>2491.3412790000002</v>
          </cell>
        </row>
        <row r="19">
          <cell r="C19">
            <v>-13006.410108000002</v>
          </cell>
        </row>
        <row r="21">
          <cell r="C21">
            <v>-18146.018423000001</v>
          </cell>
          <cell r="D21">
            <v>-18049.17434199998</v>
          </cell>
        </row>
        <row r="22">
          <cell r="C22">
            <v>61136.112559000307</v>
          </cell>
          <cell r="D22">
            <v>66529.005601002762</v>
          </cell>
        </row>
        <row r="25">
          <cell r="C25">
            <v>54959.144180340074</v>
          </cell>
        </row>
        <row r="26">
          <cell r="C26">
            <v>-6176.9683786602309</v>
          </cell>
          <cell r="D26">
            <v>-5562.4048839477346</v>
          </cell>
        </row>
        <row r="37">
          <cell r="D37">
            <v>62697.4281261203</v>
          </cell>
        </row>
      </sheetData>
      <sheetData sheetId="5">
        <row r="7">
          <cell r="D7">
            <v>319014.05</v>
          </cell>
        </row>
        <row r="8">
          <cell r="D8">
            <v>621993.20900000003</v>
          </cell>
        </row>
        <row r="9">
          <cell r="D9">
            <v>941007.25899999996</v>
          </cell>
        </row>
        <row r="11">
          <cell r="D11">
            <v>1021266.6310000001</v>
          </cell>
        </row>
        <row r="12">
          <cell r="D12">
            <v>443591.02600000007</v>
          </cell>
        </row>
        <row r="13">
          <cell r="D13">
            <v>1464857.6570000001</v>
          </cell>
        </row>
        <row r="14">
          <cell r="D14">
            <v>2405864.9160000002</v>
          </cell>
        </row>
        <row r="17">
          <cell r="D17">
            <v>62766.946000000004</v>
          </cell>
        </row>
        <row r="18">
          <cell r="D18">
            <v>582957.299</v>
          </cell>
        </row>
        <row r="19">
          <cell r="D19">
            <v>645724.245</v>
          </cell>
        </row>
        <row r="21">
          <cell r="D21">
            <v>228185.29699999999</v>
          </cell>
        </row>
        <row r="22">
          <cell r="D22">
            <v>142839.43100000001</v>
          </cell>
        </row>
        <row r="23">
          <cell r="D23">
            <v>371024.728</v>
          </cell>
        </row>
        <row r="24">
          <cell r="D24">
            <v>1016748.973</v>
          </cell>
        </row>
        <row r="27">
          <cell r="D27">
            <v>562693.3459999999</v>
          </cell>
        </row>
        <row r="28">
          <cell r="D28">
            <v>-151048.226</v>
          </cell>
        </row>
        <row r="29">
          <cell r="D29">
            <v>868481.58799999999</v>
          </cell>
        </row>
        <row r="30">
          <cell r="D30">
            <v>1280126.7079999999</v>
          </cell>
        </row>
        <row r="31">
          <cell r="D31">
            <v>108989.235</v>
          </cell>
        </row>
        <row r="32">
          <cell r="D32">
            <v>1389115.943</v>
          </cell>
        </row>
        <row r="33">
          <cell r="D33">
            <v>2405864.9160000002</v>
          </cell>
        </row>
        <row r="37">
          <cell r="D37">
            <v>290952.24300000002</v>
          </cell>
        </row>
        <row r="39">
          <cell r="D39">
            <v>-28061.806999999972</v>
          </cell>
        </row>
        <row r="41">
          <cell r="D41">
            <v>1.4572896500115153</v>
          </cell>
        </row>
        <row r="42">
          <cell r="D42">
            <v>0.17317883013588595</v>
          </cell>
        </row>
        <row r="43">
          <cell r="D43">
            <v>-4.9931068876102512E-2</v>
          </cell>
        </row>
      </sheetData>
      <sheetData sheetId="6">
        <row r="7">
          <cell r="D7">
            <v>170044.60200000001</v>
          </cell>
        </row>
        <row r="8">
          <cell r="D8">
            <v>559061.95099999988</v>
          </cell>
        </row>
        <row r="9">
          <cell r="D9">
            <v>729106.55299999996</v>
          </cell>
        </row>
        <row r="11">
          <cell r="D11">
            <v>917913.42799999996</v>
          </cell>
        </row>
        <row r="12">
          <cell r="D12">
            <v>329209.10600000003</v>
          </cell>
        </row>
        <row r="13">
          <cell r="D13">
            <v>1247122.534</v>
          </cell>
        </row>
        <row r="14">
          <cell r="D14">
            <v>1976229.0870000001</v>
          </cell>
        </row>
        <row r="17">
          <cell r="D17">
            <v>53591.658000000003</v>
          </cell>
        </row>
        <row r="18">
          <cell r="D18">
            <v>415157.79700000002</v>
          </cell>
        </row>
        <row r="19">
          <cell r="D19">
            <v>468749.45500000002</v>
          </cell>
        </row>
        <row r="21">
          <cell r="D21">
            <v>161001.73199999999</v>
          </cell>
        </row>
        <row r="22">
          <cell r="D22">
            <v>119649.29199999999</v>
          </cell>
        </row>
        <row r="23">
          <cell r="D23">
            <v>280651.02399999998</v>
          </cell>
        </row>
        <row r="24">
          <cell r="D24">
            <v>749400.47900000005</v>
          </cell>
        </row>
        <row r="27">
          <cell r="D27">
            <v>562693.34600000002</v>
          </cell>
        </row>
        <row r="28">
          <cell r="D28">
            <v>-178075.27900000001</v>
          </cell>
        </row>
        <row r="29">
          <cell r="D29">
            <v>716458.99</v>
          </cell>
        </row>
        <row r="30">
          <cell r="D30">
            <v>1101077.057</v>
          </cell>
        </row>
        <row r="31">
          <cell r="D31">
            <v>125751.55100000001</v>
          </cell>
        </row>
        <row r="32">
          <cell r="D32">
            <v>1226828.608</v>
          </cell>
        </row>
        <row r="33">
          <cell r="D33">
            <v>1976229.0870000001</v>
          </cell>
        </row>
        <row r="37">
          <cell r="D37">
            <v>214593.38999999998</v>
          </cell>
        </row>
        <row r="39">
          <cell r="D39">
            <v>44548.787999999971</v>
          </cell>
        </row>
        <row r="41">
          <cell r="D41">
            <v>1.5554291215122584</v>
          </cell>
        </row>
        <row r="42">
          <cell r="D42">
            <v>0.14887617248644211</v>
          </cell>
        </row>
        <row r="43">
          <cell r="D43">
            <v>0.13619579705269957</v>
          </cell>
        </row>
      </sheetData>
      <sheetData sheetId="7">
        <row r="7">
          <cell r="D7">
            <v>134033.18299999999</v>
          </cell>
        </row>
        <row r="8">
          <cell r="D8">
            <v>547653.33600000001</v>
          </cell>
        </row>
        <row r="9">
          <cell r="D9">
            <v>681686.51899999997</v>
          </cell>
        </row>
        <row r="11">
          <cell r="D11">
            <v>904104.72199999995</v>
          </cell>
        </row>
        <row r="12">
          <cell r="D12">
            <v>286236.08200000005</v>
          </cell>
        </row>
        <row r="13">
          <cell r="D13">
            <v>1190340.804</v>
          </cell>
        </row>
        <row r="14">
          <cell r="D14">
            <v>1872027.3230000001</v>
          </cell>
        </row>
        <row r="17">
          <cell r="D17">
            <v>66679.933000000005</v>
          </cell>
        </row>
        <row r="18">
          <cell r="D18">
            <v>375693.348</v>
          </cell>
        </row>
        <row r="19">
          <cell r="D19">
            <v>442373.28100000002</v>
          </cell>
        </row>
        <row r="21">
          <cell r="D21">
            <v>117944.033</v>
          </cell>
        </row>
        <row r="22">
          <cell r="D22">
            <v>111054.291</v>
          </cell>
        </row>
        <row r="23">
          <cell r="D23">
            <v>228998.32399999999</v>
          </cell>
        </row>
        <row r="24">
          <cell r="D24">
            <v>671371.60499999998</v>
          </cell>
        </row>
        <row r="27">
          <cell r="D27">
            <v>562693.34600000002</v>
          </cell>
        </row>
        <row r="28">
          <cell r="D28">
            <v>-142973.378</v>
          </cell>
        </row>
        <row r="29">
          <cell r="D29">
            <v>657578.18700000003</v>
          </cell>
        </row>
        <row r="30">
          <cell r="D30">
            <v>1077298.155</v>
          </cell>
        </row>
        <row r="31">
          <cell r="D31">
            <v>123357.56299999999</v>
          </cell>
        </row>
        <row r="32">
          <cell r="D32">
            <v>1200655.7180000001</v>
          </cell>
        </row>
        <row r="33">
          <cell r="D33">
            <v>1872027.3230000001</v>
          </cell>
        </row>
        <row r="37">
          <cell r="D37">
            <v>184623.96600000001</v>
          </cell>
        </row>
        <row r="39">
          <cell r="D39">
            <v>50590.783000000025</v>
          </cell>
        </row>
        <row r="41">
          <cell r="D41">
            <v>1.5409757964111759</v>
          </cell>
        </row>
        <row r="42">
          <cell r="D42">
            <v>0.13327558913366697</v>
          </cell>
        </row>
        <row r="43">
          <cell r="D43">
            <v>0.17802387513410753</v>
          </cell>
        </row>
      </sheetData>
      <sheetData sheetId="8">
        <row r="7">
          <cell r="D7">
            <v>192554.23936100001</v>
          </cell>
        </row>
        <row r="8">
          <cell r="D8">
            <v>491757.63559199998</v>
          </cell>
        </row>
        <row r="9">
          <cell r="D9">
            <v>684311.87495299999</v>
          </cell>
        </row>
        <row r="11">
          <cell r="D11">
            <v>872667.21</v>
          </cell>
        </row>
        <row r="12">
          <cell r="D12">
            <v>268468.34600000002</v>
          </cell>
        </row>
        <row r="13">
          <cell r="D13">
            <v>1141135.5559999999</v>
          </cell>
        </row>
        <row r="14">
          <cell r="D14">
            <v>1825447.4309529997</v>
          </cell>
        </row>
        <row r="17">
          <cell r="D17">
            <v>43973.991028999997</v>
          </cell>
        </row>
        <row r="18">
          <cell r="D18">
            <v>344716.68831569992</v>
          </cell>
        </row>
        <row r="19">
          <cell r="D19">
            <v>388690.67934469995</v>
          </cell>
        </row>
        <row r="21">
          <cell r="D21">
            <v>136926.54500000001</v>
          </cell>
        </row>
        <row r="22">
          <cell r="D22">
            <v>112308.06200000001</v>
          </cell>
        </row>
        <row r="23">
          <cell r="D23">
            <v>249234.60700000002</v>
          </cell>
        </row>
        <row r="24">
          <cell r="D24">
            <v>637925.28634470003</v>
          </cell>
        </row>
        <row r="27">
          <cell r="D27">
            <v>562693.34566300095</v>
          </cell>
        </row>
        <row r="28">
          <cell r="D28">
            <v>-103226.416117</v>
          </cell>
        </row>
        <row r="29">
          <cell r="D29">
            <v>598349.44200000004</v>
          </cell>
        </row>
        <row r="30">
          <cell r="D30">
            <v>1057816.3715460009</v>
          </cell>
        </row>
        <row r="31">
          <cell r="D31">
            <v>129705.77266428</v>
          </cell>
        </row>
        <row r="32">
          <cell r="D32">
            <v>1187522.1442102809</v>
          </cell>
        </row>
        <row r="33">
          <cell r="D33">
            <v>1825447.4305549809</v>
          </cell>
        </row>
        <row r="37">
          <cell r="D37">
            <v>180900.53602900001</v>
          </cell>
        </row>
        <row r="39">
          <cell r="D39">
            <v>-11653.703332000005</v>
          </cell>
        </row>
        <row r="41">
          <cell r="D41">
            <v>1.7605564303900796</v>
          </cell>
        </row>
        <row r="42">
          <cell r="D42">
            <v>0.13219638832452554</v>
          </cell>
        </row>
        <row r="43">
          <cell r="D43">
            <v>-4.0675562669119383E-2</v>
          </cell>
        </row>
      </sheetData>
      <sheetData sheetId="9">
        <row r="7">
          <cell r="D7">
            <v>214774.876471</v>
          </cell>
        </row>
        <row r="8">
          <cell r="D8">
            <v>470615.47025299992</v>
          </cell>
        </row>
        <row r="9">
          <cell r="D9">
            <v>685390.34672399994</v>
          </cell>
        </row>
        <row r="11">
          <cell r="D11">
            <v>851256</v>
          </cell>
        </row>
        <row r="12">
          <cell r="D12">
            <v>232254.72616392002</v>
          </cell>
        </row>
        <row r="13">
          <cell r="D13">
            <v>1083510.72616392</v>
          </cell>
        </row>
        <row r="14">
          <cell r="D14">
            <v>1768901.0728879198</v>
          </cell>
        </row>
        <row r="17">
          <cell r="D17">
            <v>65318.293340999997</v>
          </cell>
        </row>
        <row r="18">
          <cell r="D18">
            <v>313013.04568819999</v>
          </cell>
        </row>
        <row r="19">
          <cell r="D19">
            <v>378331.33902919997</v>
          </cell>
        </row>
        <row r="21">
          <cell r="D21">
            <v>134534.55702499999</v>
          </cell>
        </row>
        <row r="22">
          <cell r="D22">
            <v>107535.259135</v>
          </cell>
        </row>
        <row r="23">
          <cell r="D23">
            <v>242069.81615999999</v>
          </cell>
        </row>
        <row r="24">
          <cell r="D24">
            <v>620401.15518919996</v>
          </cell>
        </row>
        <row r="27">
          <cell r="D27">
            <v>562693.34566300095</v>
          </cell>
        </row>
        <row r="28">
          <cell r="D28">
            <v>-75050.544066000002</v>
          </cell>
        </row>
        <row r="29">
          <cell r="D29">
            <v>537945.37525047502</v>
          </cell>
        </row>
        <row r="30">
          <cell r="D30">
            <v>1025588.1768474759</v>
          </cell>
        </row>
        <row r="31">
          <cell r="D31">
            <v>122911.740620529</v>
          </cell>
        </row>
        <row r="32">
          <cell r="D32">
            <v>1148499.9174680049</v>
          </cell>
        </row>
        <row r="33">
          <cell r="D33">
            <v>1768901.0726572047</v>
          </cell>
        </row>
        <row r="37">
          <cell r="D37">
            <v>199852.85036599997</v>
          </cell>
        </row>
        <row r="39">
          <cell r="D39">
            <v>-14922.026105000026</v>
          </cell>
        </row>
        <row r="41">
          <cell r="D41">
            <v>1.8116139902200934</v>
          </cell>
        </row>
        <row r="42">
          <cell r="D42">
            <v>0.14822000231218702</v>
          </cell>
        </row>
        <row r="43">
          <cell r="D43">
            <v>-6.0041651042168326E-2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18"/>
      <sheetName val="4Q19"/>
      <sheetName val="3Q19"/>
      <sheetName val="2Q19"/>
      <sheetName val="1Q19"/>
      <sheetName val="4Q18"/>
      <sheetName val="3Q18"/>
      <sheetName val="2Q18"/>
      <sheetName val="1Q18"/>
      <sheetName val="4Q17"/>
      <sheetName val="3Q17"/>
      <sheetName val="2Q17"/>
      <sheetName val="1Q17"/>
      <sheetName val="4Q16"/>
      <sheetName val="3Q16"/>
      <sheetName val="2Q16"/>
      <sheetName val="1Q16"/>
      <sheetName val="4Q15"/>
      <sheetName val="3Q15"/>
      <sheetName val="2Q15"/>
      <sheetName val="1Q15"/>
      <sheetName val="4Q14"/>
      <sheetName val="3Q14"/>
      <sheetName val="2Q14"/>
      <sheetName val="1Q14"/>
      <sheetName val="4Q13"/>
      <sheetName val="3Q13"/>
      <sheetName val="2Q13"/>
      <sheetName val="1Q13"/>
      <sheetName val="4Q12"/>
      <sheetName val="3Q12"/>
      <sheetName val="2Q12"/>
      <sheetName val="1Q12"/>
      <sheetName val="4Q11"/>
      <sheetName val="3Q11"/>
      <sheetName val="2Q11"/>
      <sheetName val="1Q11"/>
    </sheetNames>
    <sheetDataSet>
      <sheetData sheetId="0">
        <row r="6">
          <cell r="C6">
            <v>19801.620241632998</v>
          </cell>
          <cell r="G6">
            <v>8899.1649899169988</v>
          </cell>
          <cell r="K6">
            <v>1395.3283602910001</v>
          </cell>
        </row>
        <row r="7">
          <cell r="C7">
            <v>1164304.0354500001</v>
          </cell>
          <cell r="G7">
            <v>464487.44900099997</v>
          </cell>
          <cell r="K7">
            <v>212321.75724000001</v>
          </cell>
        </row>
        <row r="8">
          <cell r="C8">
            <v>58798.422616046613</v>
          </cell>
          <cell r="G8">
            <v>52194.497970009223</v>
          </cell>
          <cell r="K8">
            <v>152166.15907937227</v>
          </cell>
        </row>
        <row r="9">
          <cell r="C9">
            <v>-540048.33083600004</v>
          </cell>
          <cell r="G9">
            <v>-248880.925097</v>
          </cell>
          <cell r="K9">
            <v>-128763.784992</v>
          </cell>
        </row>
        <row r="10">
          <cell r="C10">
            <v>46.383789319022064</v>
          </cell>
          <cell r="G10">
            <v>53.581840721914574</v>
          </cell>
          <cell r="K10">
            <v>60.645591231825847</v>
          </cell>
        </row>
        <row r="11">
          <cell r="C11">
            <v>624255.70461400005</v>
          </cell>
          <cell r="G11">
            <v>215606.52390399997</v>
          </cell>
          <cell r="K11">
            <v>83557.972248000005</v>
          </cell>
        </row>
        <row r="12">
          <cell r="C12">
            <v>53.616210680977936</v>
          </cell>
          <cell r="G12">
            <v>46.418159278085426</v>
          </cell>
          <cell r="K12">
            <v>39.354408768174153</v>
          </cell>
        </row>
        <row r="13">
          <cell r="C13">
            <v>-429093.16929599998</v>
          </cell>
          <cell r="G13">
            <v>-210155.693256</v>
          </cell>
          <cell r="K13">
            <v>-55595.810793999997</v>
          </cell>
        </row>
        <row r="14">
          <cell r="C14">
            <v>36.854048103522778</v>
          </cell>
          <cell r="G14">
            <v>45.24464411427995</v>
          </cell>
          <cell r="K14">
            <v>26.184697939908592</v>
          </cell>
        </row>
        <row r="15">
          <cell r="C15">
            <v>5266.4749750000001</v>
          </cell>
          <cell r="G15">
            <v>14201.708941000001</v>
          </cell>
          <cell r="K15">
            <v>515.01908700000001</v>
          </cell>
        </row>
        <row r="22">
          <cell r="C22">
            <v>200429.01029300006</v>
          </cell>
          <cell r="G22">
            <v>19652.539588999975</v>
          </cell>
          <cell r="K22">
            <v>28477.180541000009</v>
          </cell>
        </row>
        <row r="23">
          <cell r="C23">
            <v>266730.92340099998</v>
          </cell>
          <cell r="G23">
            <v>46730.284761000003</v>
          </cell>
          <cell r="K23">
            <v>38303.328461999998</v>
          </cell>
        </row>
        <row r="28">
          <cell r="C28">
            <v>-63.961760999999115</v>
          </cell>
          <cell r="G28">
            <v>30032.151830840998</v>
          </cell>
        </row>
        <row r="29">
          <cell r="C29">
            <v>-18572.544630000135</v>
          </cell>
          <cell r="G29">
            <v>1822540.6970609999</v>
          </cell>
        </row>
        <row r="30">
          <cell r="C30"/>
          <cell r="G30">
            <v>60686.31736169412</v>
          </cell>
        </row>
        <row r="31">
          <cell r="C31">
            <v>9374.8506560001406</v>
          </cell>
          <cell r="G31">
            <v>-908318.1902689999</v>
          </cell>
        </row>
        <row r="32">
          <cell r="G32">
            <v>49.838019624677756</v>
          </cell>
        </row>
        <row r="33">
          <cell r="C33">
            <v>-9197.6939739999943</v>
          </cell>
          <cell r="G33">
            <v>914222.50679200003</v>
          </cell>
        </row>
        <row r="34">
          <cell r="G34">
            <v>50.161980375322244</v>
          </cell>
        </row>
        <row r="35">
          <cell r="C35">
            <v>-9726.5661330000075</v>
          </cell>
          <cell r="G35">
            <v>-704571.23947899998</v>
          </cell>
        </row>
        <row r="36">
          <cell r="G36">
            <v>38.658738354385193</v>
          </cell>
        </row>
        <row r="37">
          <cell r="C37">
            <v>1173.7803759999993</v>
          </cell>
          <cell r="G37">
            <v>21156.983379000001</v>
          </cell>
        </row>
        <row r="44">
          <cell r="C44">
            <v>-17750.479730999981</v>
          </cell>
          <cell r="G44">
            <v>230808.25069200006</v>
          </cell>
        </row>
        <row r="45">
          <cell r="C45">
            <v>-15935.353241999961</v>
          </cell>
          <cell r="D45">
            <v>-20545.237764999969</v>
          </cell>
          <cell r="G45">
            <v>335829.18338200002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8">
          <cell r="C38">
            <v>-6371.5860919999841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"/>
      <sheetName val="Parámetros"/>
      <sheetName val="Finanzas_Real"/>
      <sheetName val="Finanzas_AA"/>
      <sheetName val="Finanzas_Ppto"/>
      <sheetName val="Finanzas_EST"/>
      <sheetName val="Finanzas_EST2"/>
      <sheetName val="Finanzas_Repro"/>
      <sheetName val="Finanzas_LE"/>
      <sheetName val="Externos_Real"/>
      <sheetName val="Externos_AA"/>
      <sheetName val="Externos_Ppto"/>
      <sheetName val="BSC_Real"/>
      <sheetName val="BSC_AA"/>
      <sheetName val="BSC_Ppto"/>
      <sheetName val="Balance"/>
      <sheetName val="Balance_Notas"/>
      <sheetName val="EFE_Notas"/>
      <sheetName val="Hoja1"/>
      <sheetName val="Hoja3"/>
      <sheetName val="Hoja2"/>
    </sheetNames>
    <sheetDataSet>
      <sheetData sheetId="0"/>
      <sheetData sheetId="1"/>
      <sheetData sheetId="2">
        <row r="41">
          <cell r="AE41">
            <v>90729503328</v>
          </cell>
          <cell r="AH41">
            <v>45488716846</v>
          </cell>
          <cell r="AK41">
            <v>0</v>
          </cell>
          <cell r="AN41">
            <v>0</v>
          </cell>
        </row>
      </sheetData>
      <sheetData sheetId="3">
        <row r="41">
          <cell r="AE41">
            <v>100427305003</v>
          </cell>
          <cell r="AH41">
            <v>51879303411</v>
          </cell>
          <cell r="AK41">
            <v>63757110355</v>
          </cell>
          <cell r="AN41">
            <v>119765464613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5">
          <cell r="I15">
            <v>2353690714</v>
          </cell>
          <cell r="J15">
            <v>2396689074</v>
          </cell>
        </row>
        <row r="16">
          <cell r="I16">
            <v>789281758</v>
          </cell>
          <cell r="J16">
            <v>792555603</v>
          </cell>
        </row>
        <row r="17">
          <cell r="I17">
            <v>196369224</v>
          </cell>
          <cell r="J17">
            <v>222073221</v>
          </cell>
        </row>
        <row r="35">
          <cell r="I35">
            <v>1071730034</v>
          </cell>
          <cell r="J35">
            <v>1108607165</v>
          </cell>
        </row>
        <row r="42">
          <cell r="I42">
            <v>-483281996</v>
          </cell>
          <cell r="J42">
            <v>-502154497</v>
          </cell>
        </row>
        <row r="43">
          <cell r="I43">
            <v>-63528631</v>
          </cell>
          <cell r="J43">
            <v>-69405065</v>
          </cell>
        </row>
        <row r="44">
          <cell r="I44">
            <v>-4857097</v>
          </cell>
          <cell r="J44">
            <v>-4540191</v>
          </cell>
        </row>
        <row r="52">
          <cell r="I52">
            <v>-427481495</v>
          </cell>
          <cell r="J52">
            <v>-434424330</v>
          </cell>
        </row>
        <row r="53">
          <cell r="I53">
            <v>-233556029</v>
          </cell>
          <cell r="J53">
            <v>-240185420</v>
          </cell>
        </row>
        <row r="54">
          <cell r="I54">
            <v>-28213259</v>
          </cell>
          <cell r="J54">
            <v>-28847614</v>
          </cell>
        </row>
        <row r="61">
          <cell r="I61">
            <v>-1442927223</v>
          </cell>
          <cell r="J61">
            <v>-1460110247</v>
          </cell>
        </row>
        <row r="63">
          <cell r="I63">
            <v>137502529</v>
          </cell>
          <cell r="J63">
            <v>110353829</v>
          </cell>
        </row>
        <row r="64">
          <cell r="I64">
            <v>-902863353</v>
          </cell>
          <cell r="J64">
            <v>-889846411</v>
          </cell>
        </row>
        <row r="65">
          <cell r="I65">
            <v>-114873053</v>
          </cell>
          <cell r="J65">
            <v>-117924319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2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3" sqref="B33"/>
    </sheetView>
  </sheetViews>
  <sheetFormatPr baseColWidth="10" defaultRowHeight="11.25" outlineLevelCol="1"/>
  <cols>
    <col min="1" max="1" width="3.7109375" style="1" customWidth="1"/>
    <col min="2" max="2" width="31.28515625" style="1" bestFit="1" customWidth="1"/>
    <col min="3" max="6" width="11.140625" style="1" customWidth="1" outlineLevel="1"/>
    <col min="7" max="7" width="14.7109375" style="33" customWidth="1"/>
    <col min="8" max="11" width="11.140625" style="1" customWidth="1" outlineLevel="1"/>
    <col min="12" max="12" width="14.7109375" style="33" customWidth="1"/>
    <col min="13" max="16" width="11.140625" style="1" customWidth="1" outlineLevel="1"/>
    <col min="17" max="17" width="14.7109375" style="33" customWidth="1"/>
    <col min="18" max="21" width="11.140625" style="1" customWidth="1" outlineLevel="1"/>
    <col min="22" max="22" width="14.7109375" style="33" customWidth="1"/>
    <col min="23" max="24" width="11.140625" style="1" customWidth="1" outlineLevel="1"/>
    <col min="25" max="26" width="11.85546875" style="33" customWidth="1" outlineLevel="1"/>
    <col min="27" max="27" width="14.7109375" style="33" customWidth="1"/>
    <col min="28" max="31" width="14.7109375" style="33" customWidth="1" outlineLevel="1"/>
    <col min="32" max="37" width="14.7109375" style="33" customWidth="1"/>
    <col min="38" max="16384" width="11.42578125" style="1"/>
  </cols>
  <sheetData>
    <row r="2" spans="1:37" ht="15" customHeight="1" thickBot="1">
      <c r="B2" s="35" t="s">
        <v>101</v>
      </c>
      <c r="C2" s="35"/>
      <c r="D2" s="35"/>
      <c r="E2" s="35"/>
      <c r="F2" s="35"/>
      <c r="H2" s="35"/>
      <c r="I2" s="35"/>
      <c r="J2" s="35"/>
      <c r="K2" s="35"/>
      <c r="M2" s="35"/>
      <c r="N2" s="35"/>
      <c r="O2" s="35"/>
      <c r="P2" s="35"/>
      <c r="R2" s="35"/>
      <c r="S2" s="35"/>
      <c r="T2" s="35"/>
      <c r="U2" s="35"/>
      <c r="W2" s="35"/>
      <c r="X2" s="35"/>
      <c r="Y2" s="35"/>
      <c r="Z2" s="35"/>
      <c r="AA2" s="35"/>
    </row>
    <row r="3" spans="1:37" ht="15" customHeight="1">
      <c r="B3" s="209" t="s">
        <v>0</v>
      </c>
      <c r="C3" s="272" t="str">
        <f>+[2]Overview!Y4</f>
        <v>1Q14</v>
      </c>
      <c r="D3" s="272" t="str">
        <f>+[2]Overview!Z4</f>
        <v>2Q14</v>
      </c>
      <c r="E3" s="272" t="str">
        <f>+[2]Overview!AA4</f>
        <v>3Q14</v>
      </c>
      <c r="F3" s="272" t="str">
        <f>+[2]Overview!AB4</f>
        <v>4Q14</v>
      </c>
      <c r="G3" s="274">
        <f>+[2]Overview!AC4</f>
        <v>2014</v>
      </c>
      <c r="H3" s="272" t="str">
        <f>+[2]Overview!AD4</f>
        <v>1Q15</v>
      </c>
      <c r="I3" s="272" t="str">
        <f>+[2]Overview!AE4</f>
        <v>2Q15</v>
      </c>
      <c r="J3" s="272" t="str">
        <f>+[2]Overview!AF4</f>
        <v>3Q15</v>
      </c>
      <c r="K3" s="272" t="str">
        <f>+[2]Overview!AG4</f>
        <v>4Q15</v>
      </c>
      <c r="L3" s="274">
        <f>+[2]Overview!AH4</f>
        <v>2015</v>
      </c>
      <c r="M3" s="272" t="str">
        <f>+[2]Overview!AI4</f>
        <v>1Q16</v>
      </c>
      <c r="N3" s="272" t="str">
        <f>+[2]Overview!AJ4</f>
        <v>2Q16</v>
      </c>
      <c r="O3" s="272" t="str">
        <f>+[2]Overview!AK4</f>
        <v>3Q16</v>
      </c>
      <c r="P3" s="272" t="str">
        <f>+[2]Overview!AL4</f>
        <v>4Q16</v>
      </c>
      <c r="Q3" s="274">
        <f>+[2]Overview!AM4</f>
        <v>2016</v>
      </c>
      <c r="R3" s="272" t="str">
        <f>+[2]Overview!AN4</f>
        <v>1Q17</v>
      </c>
      <c r="S3" s="272" t="str">
        <f>+[2]Overview!AO4</f>
        <v>2Q17</v>
      </c>
      <c r="T3" s="272" t="str">
        <f>+[2]Overview!AP4</f>
        <v>3Q17</v>
      </c>
      <c r="U3" s="272" t="str">
        <f>+[2]Overview!AQ4</f>
        <v>4Q17</v>
      </c>
      <c r="V3" s="274">
        <f>+[2]Overview!AR4</f>
        <v>2017</v>
      </c>
      <c r="W3" s="272" t="str">
        <f>+[2]Overview!AS4</f>
        <v>1Q18</v>
      </c>
      <c r="X3" s="272" t="str">
        <f>+[2]Overview!AT4</f>
        <v>2Q18</v>
      </c>
      <c r="Y3" s="272" t="str">
        <f>+[2]Overview!AU4</f>
        <v>3Q18</v>
      </c>
      <c r="Z3" s="272" t="str">
        <f>+[2]Overview!AV4</f>
        <v>4Q18</v>
      </c>
      <c r="AA3" s="274">
        <f>+[2]Overview!AW4</f>
        <v>2018</v>
      </c>
      <c r="AB3" s="276" t="str">
        <f>+[2]Overview!AX4</f>
        <v>1Q19</v>
      </c>
      <c r="AC3" s="272" t="str">
        <f>+[2]Overview!AY4</f>
        <v>2Q19</v>
      </c>
      <c r="AD3" s="272" t="str">
        <f>+[2]Overview!AZ4</f>
        <v>3Q19</v>
      </c>
      <c r="AE3" s="272" t="str">
        <f>+[2]Overview!BA4</f>
        <v>4Q19</v>
      </c>
      <c r="AF3" s="274">
        <f>+[2]Overview!BB4</f>
        <v>2019</v>
      </c>
      <c r="AG3" s="276" t="str">
        <f>+[2]Overview!BC4</f>
        <v>1Q20</v>
      </c>
      <c r="AH3" s="272" t="str">
        <f>+[2]Overview!BD4</f>
        <v>2Q20</v>
      </c>
      <c r="AI3" s="272" t="str">
        <f>+[2]Overview!BE4</f>
        <v>3Q20</v>
      </c>
      <c r="AJ3" s="272" t="str">
        <f>+[2]Overview!BF4</f>
        <v>4Q20</v>
      </c>
      <c r="AK3" s="274">
        <f>+[2]Overview!BG4</f>
        <v>2020</v>
      </c>
    </row>
    <row r="4" spans="1:37" s="36" customFormat="1" ht="15" customHeight="1" collapsed="1" thickBot="1">
      <c r="B4" s="37"/>
      <c r="C4" s="273"/>
      <c r="D4" s="273"/>
      <c r="E4" s="273"/>
      <c r="F4" s="273"/>
      <c r="G4" s="275"/>
      <c r="H4" s="273"/>
      <c r="I4" s="273"/>
      <c r="J4" s="273"/>
      <c r="K4" s="273"/>
      <c r="L4" s="275"/>
      <c r="M4" s="273"/>
      <c r="N4" s="273"/>
      <c r="O4" s="273"/>
      <c r="P4" s="273"/>
      <c r="Q4" s="275"/>
      <c r="R4" s="273"/>
      <c r="S4" s="273"/>
      <c r="T4" s="273"/>
      <c r="U4" s="273"/>
      <c r="V4" s="275"/>
      <c r="W4" s="273"/>
      <c r="X4" s="273"/>
      <c r="Y4" s="273"/>
      <c r="Z4" s="273"/>
      <c r="AA4" s="275"/>
      <c r="AB4" s="277"/>
      <c r="AC4" s="273"/>
      <c r="AD4" s="273"/>
      <c r="AE4" s="273"/>
      <c r="AF4" s="275"/>
      <c r="AG4" s="277"/>
      <c r="AH4" s="273"/>
      <c r="AI4" s="273"/>
      <c r="AJ4" s="273"/>
      <c r="AK4" s="275"/>
    </row>
    <row r="5" spans="1:37" ht="15" customHeight="1">
      <c r="A5" s="38"/>
      <c r="B5" s="39" t="s">
        <v>1</v>
      </c>
      <c r="C5" s="51">
        <f>+[2]Financial!CM6</f>
        <v>334811.35499999998</v>
      </c>
      <c r="D5" s="51">
        <f>+[2]Financial!CN6</f>
        <v>263552.533</v>
      </c>
      <c r="E5" s="51">
        <f>+[2]Financial!CO6</f>
        <v>303953.42</v>
      </c>
      <c r="F5" s="51">
        <f>+[2]Financial!CP6</f>
        <v>395648.99100000015</v>
      </c>
      <c r="G5" s="245">
        <f>+[2]Financial!CQ6</f>
        <v>1297966.2990000001</v>
      </c>
      <c r="H5" s="51">
        <f>+[2]Financial!CR6</f>
        <v>382834.36499999999</v>
      </c>
      <c r="I5" s="51">
        <f>+[2]Financial!CS6</f>
        <v>310673.46100000001</v>
      </c>
      <c r="J5" s="51">
        <f>+[2]Financial!CT6</f>
        <v>352911.53700000001</v>
      </c>
      <c r="K5" s="51">
        <f>+[2]Financial!CU6</f>
        <v>451952.35200000007</v>
      </c>
      <c r="L5" s="245">
        <f>+[2]Financial!CV6</f>
        <v>1498371.7150000001</v>
      </c>
      <c r="M5" s="51">
        <f>+[2]Financial!CW6</f>
        <v>414192.81300000002</v>
      </c>
      <c r="N5" s="51">
        <f>+[2]Financial!CX6</f>
        <v>307904.73499999999</v>
      </c>
      <c r="O5" s="51">
        <f>+[2]Financial!CY6</f>
        <v>356817.484</v>
      </c>
      <c r="P5" s="51">
        <f>+[2]Financial!CZ6</f>
        <v>479982.67600000021</v>
      </c>
      <c r="Q5" s="245">
        <f>+[2]Financial!DA6</f>
        <v>1558897.7080000001</v>
      </c>
      <c r="R5" s="51">
        <f>+[2]Financial!DB6</f>
        <v>448685.533</v>
      </c>
      <c r="S5" s="51">
        <f>+[2]Financial!DC6</f>
        <v>345042.82199999999</v>
      </c>
      <c r="T5" s="51">
        <f>+[2]Financial!DD6</f>
        <v>394512.01899999997</v>
      </c>
      <c r="U5" s="51">
        <f>+[2]Financial!DE6</f>
        <v>510120.42000000016</v>
      </c>
      <c r="V5" s="245">
        <f>+[2]Financial!DF6</f>
        <v>1698360.794</v>
      </c>
      <c r="W5" s="51">
        <f>+[2]Financial!DG6</f>
        <v>472163.09399999998</v>
      </c>
      <c r="X5" s="51">
        <f>+[2]Financial!DH6</f>
        <v>372169.53700000001</v>
      </c>
      <c r="Y5" s="51">
        <f>+[2]Financial!DI6</f>
        <v>388348.99400000001</v>
      </c>
      <c r="Z5" s="51">
        <f>+'Operating Segments'!Z80</f>
        <v>550600.71163000003</v>
      </c>
      <c r="AA5" s="245">
        <f>+'Operating Segments'!AA80</f>
        <v>1783282.33663</v>
      </c>
      <c r="AB5" s="51">
        <f>+[3]CCU_Quarter!T$90</f>
        <v>476858.099063</v>
      </c>
      <c r="AC5" s="51">
        <f>+'Operating Segments'!AC80</f>
        <v>377361.83271699998</v>
      </c>
      <c r="AD5" s="51">
        <f>+'Operating Segments'!AD80</f>
        <v>390249.25598299998</v>
      </c>
      <c r="AE5" s="51">
        <f>+'Operating Segments'!AE80</f>
        <v>578071.50929800002</v>
      </c>
      <c r="AF5" s="245">
        <f>+'[4]2019-2018'!C5</f>
        <v>1822540.6970609999</v>
      </c>
      <c r="AG5" s="51">
        <f>+[3]CCU_Quarter!S$90</f>
        <v>511232.91587500001</v>
      </c>
      <c r="AH5" s="51"/>
      <c r="AI5" s="51"/>
      <c r="AJ5" s="51"/>
      <c r="AK5" s="245"/>
    </row>
    <row r="6" spans="1:37" ht="15" customHeight="1">
      <c r="A6" s="38"/>
      <c r="B6" s="39" t="s">
        <v>4</v>
      </c>
      <c r="C6" s="51">
        <f>+[2]Financial!CM8</f>
        <v>-149027.15299999999</v>
      </c>
      <c r="D6" s="51">
        <f>+[2]Financial!CN8</f>
        <v>-130880.113</v>
      </c>
      <c r="E6" s="51">
        <f>+[2]Financial!CO8</f>
        <v>-148629.69899999999</v>
      </c>
      <c r="F6" s="51">
        <f>+[2]Financial!CP8</f>
        <v>-175999.84999999998</v>
      </c>
      <c r="G6" s="245">
        <f>+[2]Financial!CQ8</f>
        <v>-604536.81499999994</v>
      </c>
      <c r="H6" s="51">
        <f>+[2]Financial!CR8</f>
        <v>-165564.492</v>
      </c>
      <c r="I6" s="51">
        <f>+[2]Financial!CS8</f>
        <v>-146191.315</v>
      </c>
      <c r="J6" s="51">
        <f>+[2]Financial!CT8</f>
        <v>-169872.95300000001</v>
      </c>
      <c r="K6" s="51">
        <f>+[2]Financial!CU8</f>
        <v>-203446.49100000004</v>
      </c>
      <c r="L6" s="245">
        <f>+[2]Financial!CV8</f>
        <v>-685075.25100000005</v>
      </c>
      <c r="M6" s="51">
        <f>+[2]Financial!CW8</f>
        <v>-183296.54800000001</v>
      </c>
      <c r="N6" s="51">
        <f>+[2]Financial!CX8</f>
        <v>-156249.89199999999</v>
      </c>
      <c r="O6" s="51">
        <f>+[2]Financial!CY8</f>
        <v>-180468.84299999999</v>
      </c>
      <c r="P6" s="51">
        <f>+[2]Financial!CZ8</f>
        <v>-221804.63299999997</v>
      </c>
      <c r="Q6" s="245">
        <f>+[2]Financial!DA8</f>
        <v>-741819.91599999997</v>
      </c>
      <c r="R6" s="51">
        <f>+[2]Financial!DB8</f>
        <v>-202426.92300000001</v>
      </c>
      <c r="S6" s="51">
        <f>+[2]Financial!DC8</f>
        <v>-169530.024</v>
      </c>
      <c r="T6" s="51">
        <f>+[2]Financial!DD8</f>
        <v>-193712.361</v>
      </c>
      <c r="U6" s="51">
        <f>+[2]Financial!DE8</f>
        <v>-233069.34699999995</v>
      </c>
      <c r="V6" s="245">
        <f>+[2]Financial!DF8</f>
        <v>-798738.65500000003</v>
      </c>
      <c r="W6" s="51">
        <f>+[2]Financial!DG8</f>
        <v>-207844.91800000001</v>
      </c>
      <c r="X6" s="51">
        <f>+[2]Financial!DH8</f>
        <v>-186465.68599999999</v>
      </c>
      <c r="Y6" s="51">
        <f>+[2]Financial!DI8</f>
        <v>-197063.27100000001</v>
      </c>
      <c r="Z6" s="51">
        <f>+'Operating Segments'!Z82</f>
        <v>-268637.51718100003</v>
      </c>
      <c r="AA6" s="245">
        <f>+'Operating Segments'!AA82</f>
        <v>-860011.39218099997</v>
      </c>
      <c r="AB6" s="51">
        <f>+[3]CCU_Quarter!T$101</f>
        <v>-231382.874075</v>
      </c>
      <c r="AC6" s="51">
        <f>+'Operating Segments'!AC82</f>
        <v>-199607.05829399999</v>
      </c>
      <c r="AD6" s="51">
        <f>+'Operating Segments'!AD82</f>
        <v>-200856.93199099999</v>
      </c>
      <c r="AE6" s="51">
        <f>+'Operating Segments'!AE82</f>
        <v>-276471.32590900001</v>
      </c>
      <c r="AF6" s="245">
        <f>+'[4]2019-2018'!C6</f>
        <v>-908318.1902689999</v>
      </c>
      <c r="AG6" s="51">
        <f>+[3]CCU_Quarter!S$101</f>
        <v>-257438.398892</v>
      </c>
      <c r="AH6" s="51"/>
      <c r="AI6" s="51"/>
      <c r="AJ6" s="51"/>
      <c r="AK6" s="245"/>
    </row>
    <row r="7" spans="1:37" ht="15" customHeight="1" collapsed="1">
      <c r="A7" s="38"/>
      <c r="B7" s="41" t="s">
        <v>67</v>
      </c>
      <c r="C7" s="42">
        <f t="shared" ref="C7:X7" si="0">ABS(C6/C5)*100</f>
        <v>44.510782198530876</v>
      </c>
      <c r="D7" s="42">
        <f t="shared" si="0"/>
        <v>49.65997158524749</v>
      </c>
      <c r="E7" s="42">
        <f t="shared" si="0"/>
        <v>48.898840815806579</v>
      </c>
      <c r="F7" s="42">
        <f t="shared" si="0"/>
        <v>44.483836431671811</v>
      </c>
      <c r="G7" s="246">
        <f t="shared" si="0"/>
        <v>46.575694258453154</v>
      </c>
      <c r="H7" s="42">
        <f t="shared" si="0"/>
        <v>43.247029821891772</v>
      </c>
      <c r="I7" s="42">
        <f t="shared" si="0"/>
        <v>47.056261107542753</v>
      </c>
      <c r="J7" s="42">
        <f t="shared" si="0"/>
        <v>48.13471229760335</v>
      </c>
      <c r="K7" s="42">
        <f t="shared" si="0"/>
        <v>45.015030920781669</v>
      </c>
      <c r="L7" s="246">
        <f t="shared" si="0"/>
        <v>45.721314954213483</v>
      </c>
      <c r="M7" s="42">
        <f t="shared" si="0"/>
        <v>44.253918041788907</v>
      </c>
      <c r="N7" s="42">
        <f t="shared" si="0"/>
        <v>50.746180308009883</v>
      </c>
      <c r="O7" s="42">
        <f t="shared" si="0"/>
        <v>50.577354275610553</v>
      </c>
      <c r="P7" s="42">
        <f t="shared" si="0"/>
        <v>46.2109663724613</v>
      </c>
      <c r="Q7" s="246">
        <f t="shared" si="0"/>
        <v>47.586182992835596</v>
      </c>
      <c r="R7" s="42">
        <f t="shared" si="0"/>
        <v>45.115544877619222</v>
      </c>
      <c r="S7" s="42">
        <f t="shared" si="0"/>
        <v>49.133038913065697</v>
      </c>
      <c r="T7" s="42">
        <f t="shared" si="0"/>
        <v>49.101764121411982</v>
      </c>
      <c r="U7" s="42">
        <f t="shared" si="0"/>
        <v>45.689083961782963</v>
      </c>
      <c r="V7" s="246">
        <f t="shared" si="0"/>
        <v>47.029974892366717</v>
      </c>
      <c r="W7" s="42">
        <f t="shared" si="0"/>
        <v>44.019729758887088</v>
      </c>
      <c r="X7" s="42">
        <f t="shared" si="0"/>
        <v>50.102350531714791</v>
      </c>
      <c r="Y7" s="42">
        <f>ABS(Y6/Y5)*100</f>
        <v>50.743860302107549</v>
      </c>
      <c r="Z7" s="42">
        <f t="shared" ref="Z7:AF7" si="1">ABS(Z6/Z5)*100</f>
        <v>48.789896472477253</v>
      </c>
      <c r="AA7" s="246">
        <f t="shared" si="1"/>
        <v>48.226316972680102</v>
      </c>
      <c r="AB7" s="42">
        <f t="shared" si="1"/>
        <v>48.522374796538983</v>
      </c>
      <c r="AC7" s="42">
        <f t="shared" ref="AC7" si="2">ABS(AC6/AC5)*100</f>
        <v>52.895401969200726</v>
      </c>
      <c r="AD7" s="42">
        <f t="shared" ref="AD7:AE7" si="3">ABS(AD6/AD5)*100</f>
        <v>51.468882749067866</v>
      </c>
      <c r="AE7" s="42">
        <f t="shared" si="3"/>
        <v>47.826492304514709</v>
      </c>
      <c r="AF7" s="246">
        <f t="shared" si="1"/>
        <v>49.838019624677756</v>
      </c>
      <c r="AG7" s="42">
        <f>ABS(AG6/AG5)*100</f>
        <v>50.356381777840276</v>
      </c>
      <c r="AH7" s="42"/>
      <c r="AI7" s="42"/>
      <c r="AJ7" s="42"/>
      <c r="AK7" s="246"/>
    </row>
    <row r="8" spans="1:37" ht="15" customHeight="1">
      <c r="A8" s="38"/>
      <c r="B8" s="43" t="s">
        <v>5</v>
      </c>
      <c r="C8" s="44">
        <f>+[2]Financial!CM10</f>
        <v>185784.20199999999</v>
      </c>
      <c r="D8" s="44">
        <f>+[2]Financial!CN10</f>
        <v>132672.41999999998</v>
      </c>
      <c r="E8" s="44">
        <f>+[2]Financial!CO10</f>
        <v>155323.72099999999</v>
      </c>
      <c r="F8" s="44">
        <f>+[2]Financial!CP10</f>
        <v>219649.14100000018</v>
      </c>
      <c r="G8" s="247">
        <f>+[2]Financial!CQ10</f>
        <v>693429.48400000017</v>
      </c>
      <c r="H8" s="44">
        <f>+[2]Financial!CR10</f>
        <v>217269.87299999999</v>
      </c>
      <c r="I8" s="44">
        <f>+[2]Financial!CS10</f>
        <v>164482.14600000001</v>
      </c>
      <c r="J8" s="44">
        <f>+[2]Financial!CT10</f>
        <v>183038.584</v>
      </c>
      <c r="K8" s="44">
        <f>+[2]Financial!CU10</f>
        <v>248505.86100000003</v>
      </c>
      <c r="L8" s="247">
        <f>+[2]Financial!CV10</f>
        <v>813296.46400000004</v>
      </c>
      <c r="M8" s="44">
        <f>+[2]Financial!CW10</f>
        <v>230896.26500000001</v>
      </c>
      <c r="N8" s="44">
        <f>+[2]Financial!CX10</f>
        <v>151654.84299999999</v>
      </c>
      <c r="O8" s="44">
        <f>+[2]Financial!CY10</f>
        <v>176348.641</v>
      </c>
      <c r="P8" s="44">
        <f>+[2]Financial!CZ10</f>
        <v>258178.04300000024</v>
      </c>
      <c r="Q8" s="247">
        <f>+[2]Financial!DA10</f>
        <v>817077.79200000013</v>
      </c>
      <c r="R8" s="44">
        <f>+[2]Financial!DB10</f>
        <v>246258.61</v>
      </c>
      <c r="S8" s="44">
        <f>+[2]Financial!DC10</f>
        <v>175512.79799999998</v>
      </c>
      <c r="T8" s="44">
        <f>+[2]Financial!DD10</f>
        <v>200799.65799999997</v>
      </c>
      <c r="U8" s="44">
        <f>+[2]Financial!DE10</f>
        <v>277051.07300000021</v>
      </c>
      <c r="V8" s="247">
        <f>+[2]Financial!DF10</f>
        <v>899622.13899999997</v>
      </c>
      <c r="W8" s="44">
        <f>+[2]Financial!DG10</f>
        <v>264318.17599999998</v>
      </c>
      <c r="X8" s="44">
        <f>+[2]Financial!DH10</f>
        <v>185703.85100000002</v>
      </c>
      <c r="Y8" s="44">
        <f>+[2]Financial!DI10</f>
        <v>191285.723</v>
      </c>
      <c r="Z8" s="44">
        <f>+'Operating Segments'!Z84</f>
        <v>281963.194449</v>
      </c>
      <c r="AA8" s="247">
        <f>+'Operating Segments'!AA84</f>
        <v>923270.94444900006</v>
      </c>
      <c r="AB8" s="44">
        <f>AB5+AB6</f>
        <v>245475.224988</v>
      </c>
      <c r="AC8" s="44">
        <f>+'Operating Segments'!AC84</f>
        <v>177754.774423</v>
      </c>
      <c r="AD8" s="44">
        <f>+'Operating Segments'!AD84</f>
        <v>189392.32399199999</v>
      </c>
      <c r="AE8" s="44">
        <f>+'Operating Segments'!AE84</f>
        <v>301600.18338900001</v>
      </c>
      <c r="AF8" s="247">
        <f>+'[4]2019-2018'!C8</f>
        <v>914222.50679200003</v>
      </c>
      <c r="AG8" s="44">
        <f>AG5+AG6</f>
        <v>253794.51698300001</v>
      </c>
      <c r="AH8" s="44"/>
      <c r="AI8" s="44"/>
      <c r="AJ8" s="44"/>
      <c r="AK8" s="247"/>
    </row>
    <row r="9" spans="1:37" ht="15" customHeight="1">
      <c r="A9" s="38"/>
      <c r="B9" s="45" t="s">
        <v>6</v>
      </c>
      <c r="C9" s="40">
        <f>+[2]Financial!CM13</f>
        <v>-131758.845</v>
      </c>
      <c r="D9" s="40">
        <f>+[2]Financial!CN13</f>
        <v>-117241.03599999999</v>
      </c>
      <c r="E9" s="40">
        <f>+[2]Financial!CO13</f>
        <v>-129319.652</v>
      </c>
      <c r="F9" s="40">
        <f>+[2]Financial!CP13</f>
        <v>-157283.46899999998</v>
      </c>
      <c r="G9" s="248">
        <f>+[2]Financial!CQ13</f>
        <v>-535603.00199999998</v>
      </c>
      <c r="H9" s="40">
        <f>+[2]Financial!CR13</f>
        <v>-150466.598</v>
      </c>
      <c r="I9" s="40">
        <f>+[2]Financial!CS13</f>
        <v>-134668.22700000001</v>
      </c>
      <c r="J9" s="40">
        <f>+[2]Financial!CT13</f>
        <v>-145575.427</v>
      </c>
      <c r="K9" s="40">
        <f>+[2]Financial!CU13</f>
        <v>-181854.52399999998</v>
      </c>
      <c r="L9" s="248">
        <f>+[2]Financial!CV13</f>
        <v>-612564.77599999995</v>
      </c>
      <c r="M9" s="40">
        <f>+[2]Financial!CW13</f>
        <v>-158283.21</v>
      </c>
      <c r="N9" s="40">
        <f>+[2]Financial!CX13</f>
        <v>-137670.94500000001</v>
      </c>
      <c r="O9" s="40">
        <f>+[2]Financial!CY13</f>
        <v>-146296.63800000001</v>
      </c>
      <c r="P9" s="40">
        <f>+[2]Financial!CZ13</f>
        <v>-177291.95799999998</v>
      </c>
      <c r="Q9" s="248">
        <f>+[2]Financial!DA13</f>
        <v>-619542.75100000005</v>
      </c>
      <c r="R9" s="40">
        <f>+[2]Financial!DB13</f>
        <v>-168889.43799999999</v>
      </c>
      <c r="S9" s="40">
        <f>+[2]Financial!DC13</f>
        <v>-153176.861</v>
      </c>
      <c r="T9" s="40">
        <f>+[2]Financial!DD13</f>
        <v>-158152.22500000001</v>
      </c>
      <c r="U9" s="40">
        <f>+[2]Financial!DE13</f>
        <v>-188564.95600000001</v>
      </c>
      <c r="V9" s="248">
        <f>+[2]Financial!DF13</f>
        <v>-668783.48</v>
      </c>
      <c r="W9" s="40">
        <f>+[2]Financial!DG13</f>
        <v>-174136.06700000001</v>
      </c>
      <c r="X9" s="40">
        <f>+[2]Financial!DH13</f>
        <v>-155920.799</v>
      </c>
      <c r="Y9" s="40">
        <f>+[2]Financial!DI13</f>
        <v>-149734.84</v>
      </c>
      <c r="Z9" s="40">
        <f>+'Operating Segments'!Z86</f>
        <v>-201784.11528</v>
      </c>
      <c r="AA9" s="248">
        <f>+'Operating Segments'!AA86</f>
        <v>-681575.82128000003</v>
      </c>
      <c r="AB9" s="40">
        <f>+'[4]1q20'!D9</f>
        <v>-174457.39751499999</v>
      </c>
      <c r="AC9" s="40">
        <f>+'Operating Segments'!AC86</f>
        <v>-158216.08730400002</v>
      </c>
      <c r="AD9" s="40">
        <f>+'Operating Segments'!AD86</f>
        <v>-157458.15783499999</v>
      </c>
      <c r="AE9" s="40">
        <f>+'Operating Segments'!AE86</f>
        <v>-214439.59682499999</v>
      </c>
      <c r="AF9" s="248">
        <f>+'[4]2019-2018'!C9</f>
        <v>-704571.23947899998</v>
      </c>
      <c r="AG9" s="40">
        <f>+'[4]1q20'!C9</f>
        <v>-195541.70189900001</v>
      </c>
      <c r="AH9" s="40"/>
      <c r="AI9" s="40"/>
      <c r="AJ9" s="40"/>
      <c r="AK9" s="248"/>
    </row>
    <row r="10" spans="1:37" ht="15" customHeight="1" collapsed="1">
      <c r="A10" s="38"/>
      <c r="B10" s="41" t="s">
        <v>67</v>
      </c>
      <c r="C10" s="42">
        <f t="shared" ref="C10:X10" si="4">ABS(C9/C5)*100</f>
        <v>39.353159034883987</v>
      </c>
      <c r="D10" s="42">
        <f t="shared" si="4"/>
        <v>44.484883019507912</v>
      </c>
      <c r="E10" s="42">
        <f t="shared" si="4"/>
        <v>42.545878246739257</v>
      </c>
      <c r="F10" s="42">
        <f t="shared" si="4"/>
        <v>39.753284496560212</v>
      </c>
      <c r="G10" s="246">
        <f t="shared" si="4"/>
        <v>41.264784949551292</v>
      </c>
      <c r="H10" s="42">
        <f t="shared" si="4"/>
        <v>39.303315416838295</v>
      </c>
      <c r="I10" s="42">
        <f t="shared" si="4"/>
        <v>43.347193727629026</v>
      </c>
      <c r="J10" s="42">
        <f t="shared" si="4"/>
        <v>41.249835082608818</v>
      </c>
      <c r="K10" s="42">
        <f t="shared" si="4"/>
        <v>40.237543447942926</v>
      </c>
      <c r="L10" s="246">
        <f t="shared" si="4"/>
        <v>40.882030130954519</v>
      </c>
      <c r="M10" s="42">
        <f t="shared" si="4"/>
        <v>38.214861540825432</v>
      </c>
      <c r="N10" s="42">
        <f t="shared" si="4"/>
        <v>44.712188333186894</v>
      </c>
      <c r="O10" s="42">
        <f t="shared" si="4"/>
        <v>41.000411852015638</v>
      </c>
      <c r="P10" s="42">
        <f t="shared" si="4"/>
        <v>36.937157706916885</v>
      </c>
      <c r="Q10" s="246">
        <f t="shared" si="4"/>
        <v>39.742360760466269</v>
      </c>
      <c r="R10" s="42">
        <f t="shared" si="4"/>
        <v>37.640936820666333</v>
      </c>
      <c r="S10" s="42">
        <f t="shared" si="4"/>
        <v>44.393579936579584</v>
      </c>
      <c r="T10" s="42">
        <f t="shared" si="4"/>
        <v>40.088062564197827</v>
      </c>
      <c r="U10" s="42">
        <f t="shared" si="4"/>
        <v>36.96479274442688</v>
      </c>
      <c r="V10" s="246">
        <f t="shared" si="4"/>
        <v>39.378174670699565</v>
      </c>
      <c r="W10" s="42">
        <f t="shared" si="4"/>
        <v>36.880490917826805</v>
      </c>
      <c r="X10" s="42">
        <f t="shared" si="4"/>
        <v>41.895099813072555</v>
      </c>
      <c r="Y10" s="42">
        <f>ABS(Y9/Y5)*100</f>
        <v>38.556772983426349</v>
      </c>
      <c r="Z10" s="42">
        <f t="shared" ref="Z10:AF10" si="5">ABS(Z9/Z5)*100</f>
        <v>36.647993912437506</v>
      </c>
      <c r="AA10" s="246">
        <f t="shared" si="5"/>
        <v>38.220297890014656</v>
      </c>
      <c r="AB10" s="42">
        <f t="shared" si="5"/>
        <v>36.584761348879091</v>
      </c>
      <c r="AC10" s="42">
        <f t="shared" ref="AC10" si="6">ABS(AC9/AC5)*100</f>
        <v>41.926891801655295</v>
      </c>
      <c r="AD10" s="42">
        <f t="shared" ref="AD10:AE10" si="7">ABS(AD9/AD5)*100</f>
        <v>40.348099431574362</v>
      </c>
      <c r="AE10" s="42">
        <f t="shared" si="7"/>
        <v>37.095686844247297</v>
      </c>
      <c r="AF10" s="246">
        <f t="shared" si="5"/>
        <v>38.658738354385193</v>
      </c>
      <c r="AG10" s="42">
        <f>ABS(AG9/AG5)*100</f>
        <v>38.249043797252547</v>
      </c>
      <c r="AH10" s="42"/>
      <c r="AI10" s="42"/>
      <c r="AJ10" s="42"/>
      <c r="AK10" s="246"/>
    </row>
    <row r="11" spans="1:37" s="20" customFormat="1" ht="15" customHeight="1">
      <c r="A11" s="38"/>
      <c r="B11" s="43" t="s">
        <v>7</v>
      </c>
      <c r="C11" s="46">
        <f>+[2]Financial!CM15</f>
        <v>1991.62</v>
      </c>
      <c r="D11" s="46">
        <f>+[2]Financial!CN15</f>
        <v>20410.392</v>
      </c>
      <c r="E11" s="46">
        <f>+[2]Financial!CO15</f>
        <v>616.23299999999995</v>
      </c>
      <c r="F11" s="46">
        <f>+[2]Financial!CP15</f>
        <v>703.06500000000233</v>
      </c>
      <c r="G11" s="249">
        <f>+[2]Financial!CQ15</f>
        <v>23721.31</v>
      </c>
      <c r="H11" s="46">
        <f>+[2]Financial!CR15</f>
        <v>1360.567</v>
      </c>
      <c r="I11" s="46">
        <f>+[2]Financial!CS15</f>
        <v>529.39700000000005</v>
      </c>
      <c r="J11" s="46">
        <f>+[2]Financial!CT15</f>
        <v>-295.89299999999997</v>
      </c>
      <c r="K11" s="46">
        <f>+[2]Financial!CU15</f>
        <v>2611.2390000000005</v>
      </c>
      <c r="L11" s="249">
        <f>+[2]Financial!CV15</f>
        <v>4205.3100000000004</v>
      </c>
      <c r="M11" s="46">
        <f>+[2]Financial!CW15</f>
        <v>1313.116</v>
      </c>
      <c r="N11" s="46">
        <f>+[2]Financial!CX15</f>
        <v>920.57600000000002</v>
      </c>
      <c r="O11" s="46">
        <f>+[2]Financial!CY15</f>
        <v>361.47699999999998</v>
      </c>
      <c r="P11" s="46">
        <f>+[2]Financial!CZ15</f>
        <v>521.51000000000022</v>
      </c>
      <c r="Q11" s="249">
        <f>+[2]Financial!DA15</f>
        <v>3116.6790000000001</v>
      </c>
      <c r="R11" s="46">
        <f>+[2]Financial!DB15</f>
        <v>1499.866</v>
      </c>
      <c r="S11" s="46">
        <f>+[2]Financial!DC15</f>
        <v>459.26600000000002</v>
      </c>
      <c r="T11" s="46">
        <f>+[2]Financial!DD15</f>
        <v>389.67399999999998</v>
      </c>
      <c r="U11" s="46">
        <f>+[2]Financial!DE15</f>
        <v>1706.7370000000001</v>
      </c>
      <c r="V11" s="249">
        <f>+[2]Financial!DF15</f>
        <v>4055.5430000000001</v>
      </c>
      <c r="W11" s="46">
        <f>+[2]Financial!DG15</f>
        <v>616.48699999999997</v>
      </c>
      <c r="X11" s="46">
        <f>+[2]Financial!DH15</f>
        <v>215873.02799999999</v>
      </c>
      <c r="Y11" s="46">
        <f>+[2]Financial!DI15</f>
        <v>3466.107</v>
      </c>
      <c r="Z11" s="46">
        <f>+'Operating Segments'!Z88</f>
        <v>7071.0017369999996</v>
      </c>
      <c r="AA11" s="249">
        <f>+'Operating Segments'!AA88</f>
        <v>227026.62373699999</v>
      </c>
      <c r="AB11" s="46">
        <f>+[3]CCU_Quarter!T$117</f>
        <v>4875.5335279999999</v>
      </c>
      <c r="AC11" s="46">
        <f>+'Operating Segments'!AC88</f>
        <v>5192.4096600000003</v>
      </c>
      <c r="AD11" s="46">
        <f>+'Operating Segments'!AD88</f>
        <v>5961.0856649999996</v>
      </c>
      <c r="AE11" s="46">
        <f>+'Operating Segments'!AE88</f>
        <v>5127.9545260000004</v>
      </c>
      <c r="AF11" s="249">
        <f>+'[4]2019-2018'!C11</f>
        <v>21156.983379000001</v>
      </c>
      <c r="AG11" s="46">
        <f>+[3]CCU_Quarter!S$117</f>
        <v>4185.5535929999996</v>
      </c>
      <c r="AH11" s="46"/>
      <c r="AI11" s="46"/>
      <c r="AJ11" s="46"/>
      <c r="AK11" s="249"/>
    </row>
    <row r="12" spans="1:37" ht="15" customHeight="1">
      <c r="A12" s="38"/>
      <c r="B12" s="39" t="s">
        <v>2</v>
      </c>
      <c r="C12" s="40">
        <f>+[2]Financial!CM17</f>
        <v>56016.976999999992</v>
      </c>
      <c r="D12" s="40">
        <f>+[2]Financial!CN17</f>
        <v>35841.775999999991</v>
      </c>
      <c r="E12" s="40">
        <f>+[2]Financial!CO17</f>
        <v>26620.301999999989</v>
      </c>
      <c r="F12" s="40">
        <f>+[2]Financial!CP17</f>
        <v>61441.237000000197</v>
      </c>
      <c r="G12" s="248">
        <f>+[2]Financial!CQ17</f>
        <v>179920.29200000019</v>
      </c>
      <c r="H12" s="40">
        <f>+[2]Financial!CR17</f>
        <v>68163.84199999999</v>
      </c>
      <c r="I12" s="40">
        <f>+[2]Financial!CS17</f>
        <v>30343.315999999995</v>
      </c>
      <c r="J12" s="40">
        <f>+[2]Financial!CT17</f>
        <v>37167.26400000001</v>
      </c>
      <c r="K12" s="40">
        <f>+[2]Financial!CU17</f>
        <v>69262.576000000059</v>
      </c>
      <c r="L12" s="248">
        <f>+[2]Financial!CV17</f>
        <v>204936.99800000008</v>
      </c>
      <c r="M12" s="40">
        <f>+[2]Financial!CW17</f>
        <v>73926.171000000017</v>
      </c>
      <c r="N12" s="40">
        <f>+[2]Financial!CX17</f>
        <v>14904.473999999987</v>
      </c>
      <c r="O12" s="40">
        <f>+[2]Financial!CY17</f>
        <v>30413.479999999996</v>
      </c>
      <c r="P12" s="40">
        <f>+[2]Financial!CZ17</f>
        <v>81407.595000000249</v>
      </c>
      <c r="Q12" s="248">
        <f>+[2]Financial!DA17</f>
        <v>200651.72000000009</v>
      </c>
      <c r="R12" s="40">
        <f>+[2]Financial!DB17</f>
        <v>78869.037999999986</v>
      </c>
      <c r="S12" s="40">
        <f>+[2]Financial!DC17</f>
        <v>22795.202999999976</v>
      </c>
      <c r="T12" s="40">
        <f>+[2]Financial!DD17</f>
        <v>43037.10699999996</v>
      </c>
      <c r="U12" s="40">
        <f>+[2]Financial!DE17</f>
        <v>90192.854000000196</v>
      </c>
      <c r="V12" s="248">
        <f>+[2]Financial!DF17</f>
        <v>234894.20199999999</v>
      </c>
      <c r="W12" s="40">
        <f>+[2]Financial!DG17</f>
        <v>90798.595999999961</v>
      </c>
      <c r="X12" s="40">
        <f>+[2]Financial!DH17</f>
        <v>245656.08000000002</v>
      </c>
      <c r="Y12" s="40">
        <f>+[2]Financial!DI17</f>
        <v>45016.990000000005</v>
      </c>
      <c r="Z12" s="40">
        <f>+'Operating Segments'!Z89</f>
        <v>87250.080906000003</v>
      </c>
      <c r="AA12" s="248">
        <f>+'Operating Segments'!AA89</f>
        <v>468721.74690599996</v>
      </c>
      <c r="AB12" s="40">
        <f>+[3]CCU_Quarter!T$119</f>
        <v>75893.361001000012</v>
      </c>
      <c r="AC12" s="40">
        <f>+'Operating Segments'!AC89</f>
        <v>24731.096779</v>
      </c>
      <c r="AD12" s="40">
        <f>+'Operating Segments'!AD89</f>
        <v>37895.251821999998</v>
      </c>
      <c r="AE12" s="40">
        <f>+'Operating Segments'!AE89</f>
        <v>92288.541089999999</v>
      </c>
      <c r="AF12" s="248">
        <f>+'[4]2019-2018'!C12</f>
        <v>230808.250692</v>
      </c>
      <c r="AG12" s="40">
        <f>+[3]CCU_Quarter!S$119</f>
        <v>62438.36867700002</v>
      </c>
      <c r="AH12" s="40"/>
      <c r="AI12" s="40"/>
      <c r="AJ12" s="40"/>
      <c r="AK12" s="248"/>
    </row>
    <row r="13" spans="1:37" ht="15" customHeight="1" collapsed="1">
      <c r="A13" s="38"/>
      <c r="B13" s="47" t="s">
        <v>62</v>
      </c>
      <c r="C13" s="48">
        <f t="shared" ref="C13:X13" si="8">(C12/C5)*100</f>
        <v>16.730907170098813</v>
      </c>
      <c r="D13" s="48">
        <f t="shared" si="8"/>
        <v>13.599480753235632</v>
      </c>
      <c r="E13" s="48">
        <f t="shared" si="8"/>
        <v>8.7580202255990383</v>
      </c>
      <c r="F13" s="48">
        <f t="shared" si="8"/>
        <v>15.529228785522209</v>
      </c>
      <c r="G13" s="250">
        <f t="shared" si="8"/>
        <v>13.86170751417947</v>
      </c>
      <c r="H13" s="48">
        <f t="shared" si="8"/>
        <v>17.805047882783455</v>
      </c>
      <c r="I13" s="48">
        <f t="shared" si="8"/>
        <v>9.7669481977412911</v>
      </c>
      <c r="J13" s="48">
        <f t="shared" si="8"/>
        <v>10.531609228745618</v>
      </c>
      <c r="K13" s="48">
        <f t="shared" si="8"/>
        <v>15.325194280657279</v>
      </c>
      <c r="L13" s="250">
        <f t="shared" si="8"/>
        <v>13.677313576357792</v>
      </c>
      <c r="M13" s="48">
        <f t="shared" si="8"/>
        <v>17.848250544125211</v>
      </c>
      <c r="N13" s="48">
        <f t="shared" si="8"/>
        <v>4.8406121458314004</v>
      </c>
      <c r="O13" s="48">
        <f t="shared" si="8"/>
        <v>8.5235397265454615</v>
      </c>
      <c r="P13" s="48">
        <f t="shared" si="8"/>
        <v>16.960527758714402</v>
      </c>
      <c r="Q13" s="250">
        <f t="shared" si="8"/>
        <v>12.871384630966439</v>
      </c>
      <c r="R13" s="48">
        <f t="shared" si="8"/>
        <v>17.57779830177854</v>
      </c>
      <c r="S13" s="48">
        <f t="shared" si="8"/>
        <v>6.6064852089576229</v>
      </c>
      <c r="T13" s="48">
        <f t="shared" si="8"/>
        <v>10.908946984451687</v>
      </c>
      <c r="U13" s="48">
        <f t="shared" si="8"/>
        <v>17.680698608379601</v>
      </c>
      <c r="V13" s="250">
        <f t="shared" si="8"/>
        <v>13.830642042011245</v>
      </c>
      <c r="W13" s="48">
        <f t="shared" si="8"/>
        <v>19.230345860110777</v>
      </c>
      <c r="X13" s="48">
        <f t="shared" si="8"/>
        <v>66.006498538326099</v>
      </c>
      <c r="Y13" s="48">
        <f>(Y12/Y5)*100</f>
        <v>11.591890463349573</v>
      </c>
      <c r="Z13" s="48">
        <f t="shared" ref="Z13:AF13" si="9">(Z12/Z5)*100</f>
        <v>15.846343650320502</v>
      </c>
      <c r="AA13" s="250">
        <f t="shared" si="9"/>
        <v>26.284214074131302</v>
      </c>
      <c r="AB13" s="48">
        <f t="shared" si="9"/>
        <v>15.915292442369397</v>
      </c>
      <c r="AC13" s="48">
        <f t="shared" ref="AC13" si="10">(AC12/AC5)*100</f>
        <v>6.5536826024339678</v>
      </c>
      <c r="AD13" s="48">
        <f t="shared" ref="AD13:AE13" si="11">(AD12/AD5)*100</f>
        <v>9.7105250659723978</v>
      </c>
      <c r="AE13" s="48">
        <f t="shared" si="11"/>
        <v>15.964900467430681</v>
      </c>
      <c r="AF13" s="250">
        <f t="shared" si="9"/>
        <v>12.664093101690277</v>
      </c>
      <c r="AG13" s="48">
        <f>(AG12/AG5)*100</f>
        <v>12.213291972824894</v>
      </c>
      <c r="AH13" s="48"/>
      <c r="AI13" s="48"/>
      <c r="AJ13" s="48"/>
      <c r="AK13" s="250"/>
    </row>
    <row r="14" spans="1:37" ht="15" customHeight="1">
      <c r="A14" s="38"/>
      <c r="B14" s="49" t="s">
        <v>21</v>
      </c>
      <c r="C14" s="50">
        <f>+[2]Financial!CM31+[2]Financial!CM35</f>
        <v>-1280.6559999999999</v>
      </c>
      <c r="D14" s="50">
        <f>+[2]Financial!CN31+[2]Financial!CN35</f>
        <v>-2223.5409999999997</v>
      </c>
      <c r="E14" s="50">
        <f>+[2]Financial!CO31+[2]Financial!CO35</f>
        <v>-1932.7810000000009</v>
      </c>
      <c r="F14" s="50">
        <f>+[2]Financial!CP31+[2]Financial!CP35</f>
        <v>-5383.9129999999968</v>
      </c>
      <c r="G14" s="251">
        <f>+[2]Financial!CQ31+[2]Financial!CQ35</f>
        <v>-10820.891</v>
      </c>
      <c r="H14" s="50">
        <f>+[2]Financial!CR31+[2]Financial!CR35</f>
        <v>-3237.3420000000006</v>
      </c>
      <c r="I14" s="50">
        <f>+[2]Financial!CS31+[2]Financial!CS35</f>
        <v>-3196.5149999999994</v>
      </c>
      <c r="J14" s="50">
        <f>+[2]Financial!CT31+[2]Financial!CT35</f>
        <v>-4190.7350000000006</v>
      </c>
      <c r="K14" s="50">
        <f>+[2]Financial!CU31+[2]Financial!CU35</f>
        <v>-4630.9940000000006</v>
      </c>
      <c r="L14" s="251">
        <f>+[2]Financial!CV31+[2]Financial!CV35</f>
        <v>-15255.586000000001</v>
      </c>
      <c r="M14" s="50">
        <f>+[2]Financial!CW31+[2]Financial!CW35</f>
        <v>-3002.0330000000004</v>
      </c>
      <c r="N14" s="50">
        <f>+[2]Financial!CX31+[2]Financial!CX35</f>
        <v>-3394.4830000000002</v>
      </c>
      <c r="O14" s="50">
        <f>+[2]Financial!CY31+[2]Financial!CY35</f>
        <v>-4066.4420000000005</v>
      </c>
      <c r="P14" s="50">
        <f>+[2]Financial!CZ31+[2]Financial!CZ35</f>
        <v>-4164.2119999999986</v>
      </c>
      <c r="Q14" s="251">
        <f>+[2]Financial!DA31+[2]Financial!DA35</f>
        <v>-14627.170000000002</v>
      </c>
      <c r="R14" s="50">
        <f>+[2]Financial!DB31+[2]Financial!DB35</f>
        <v>-4457.9360000000006</v>
      </c>
      <c r="S14" s="50">
        <f>+[2]Financial!DC31+[2]Financial!DC35</f>
        <v>-4086.7830000000004</v>
      </c>
      <c r="T14" s="50">
        <f>+[2]Financial!DD31+[2]Financial!DD35</f>
        <v>-4510.9070000000002</v>
      </c>
      <c r="U14" s="50">
        <f>+[2]Financial!DE31+[2]Financial!DE35</f>
        <v>-6059.7349999999942</v>
      </c>
      <c r="V14" s="251">
        <f>+[2]Financial!DF31+[2]Financial!DF35</f>
        <v>-19115.360999999997</v>
      </c>
      <c r="W14" s="50">
        <f>+[2]Financial!DG31+[2]Financial!DG35</f>
        <v>-3423.6120000000005</v>
      </c>
      <c r="X14" s="50">
        <f>+[2]Financial!DH31+[2]Financial!DH35</f>
        <v>-1137.701</v>
      </c>
      <c r="Y14" s="50">
        <f>+[2]Financial!DI31+[2]Financial!DI35</f>
        <v>-998.38699999999972</v>
      </c>
      <c r="Z14" s="50">
        <f>+'[4]4q19'!D14</f>
        <v>-4776.604268</v>
      </c>
      <c r="AA14" s="251">
        <f>+'[4]2019-2018'!D14</f>
        <v>-16176.610895000002</v>
      </c>
      <c r="AB14" s="50">
        <f>+'[4]1q20'!D14</f>
        <v>5.3165090000002238</v>
      </c>
      <c r="AC14" s="50">
        <f>+'[4]2q19'!C14</f>
        <v>-1257.9893999999995</v>
      </c>
      <c r="AD14" s="50">
        <f>+'[4]3q19'!C14</f>
        <v>-6543.3967509999993</v>
      </c>
      <c r="AE14" s="50">
        <f>+'[4]4q19'!C14</f>
        <v>-6806.4926730000007</v>
      </c>
      <c r="AF14" s="251">
        <f>+'[4]2019-2018'!C14</f>
        <v>-14602.562315000001</v>
      </c>
      <c r="AG14" s="50">
        <f>+'[4]1q20'!C14</f>
        <v>-4657.8284290000001</v>
      </c>
      <c r="AH14" s="50"/>
      <c r="AI14" s="50"/>
      <c r="AJ14" s="50"/>
      <c r="AK14" s="251"/>
    </row>
    <row r="15" spans="1:37" ht="15" customHeight="1">
      <c r="A15" s="38"/>
      <c r="B15" s="2" t="s">
        <v>26</v>
      </c>
      <c r="C15" s="51">
        <f>+[2]Financial!CM32</f>
        <v>-72.540000000000006</v>
      </c>
      <c r="D15" s="51">
        <f>+[2]Financial!CN32</f>
        <v>-310.92599999999999</v>
      </c>
      <c r="E15" s="51">
        <f>+[2]Financial!CO32</f>
        <v>-628.58199999999999</v>
      </c>
      <c r="F15" s="51">
        <f>+[2]Financial!CP32</f>
        <v>-183.89799999999991</v>
      </c>
      <c r="G15" s="245">
        <f>+[2]Financial!CQ32</f>
        <v>-1195.9459999999999</v>
      </c>
      <c r="H15" s="51">
        <f>+[2]Financial!CR32</f>
        <v>-640.947</v>
      </c>
      <c r="I15" s="51">
        <f>+[2]Financial!CS32</f>
        <v>-1171.0989999999999</v>
      </c>
      <c r="J15" s="51">
        <f>+[2]Financial!CT32</f>
        <v>-1187.24</v>
      </c>
      <c r="K15" s="51">
        <f>+[2]Financial!CU32</f>
        <v>-2228.8490000000002</v>
      </c>
      <c r="L15" s="245">
        <f>+[2]Financial!CV32</f>
        <v>-5228.1350000000002</v>
      </c>
      <c r="M15" s="51">
        <f>+[2]Financial!CW32</f>
        <v>-1194.9870000000001</v>
      </c>
      <c r="N15" s="51">
        <f>+[2]Financial!CX32</f>
        <v>-1813.538</v>
      </c>
      <c r="O15" s="51">
        <f>+[2]Financial!CY32</f>
        <v>-2331.3220000000001</v>
      </c>
      <c r="P15" s="51">
        <f>+[2]Financial!CZ32</f>
        <v>-220.67500000000018</v>
      </c>
      <c r="Q15" s="245">
        <f>+[2]Financial!DA32</f>
        <v>-5560.5219999999999</v>
      </c>
      <c r="R15" s="51">
        <f>+[2]Financial!DB32</f>
        <v>-2232.0219999999999</v>
      </c>
      <c r="S15" s="51">
        <f>+[2]Financial!DC32</f>
        <v>-3115.9360000000001</v>
      </c>
      <c r="T15" s="51">
        <f>+[2]Financial!DD32</f>
        <v>-3086.3690000000001</v>
      </c>
      <c r="U15" s="51">
        <f>+[2]Financial!DE32</f>
        <v>-479.76999999999862</v>
      </c>
      <c r="V15" s="245">
        <f>+[2]Financial!DF32</f>
        <v>-8914.0969999999998</v>
      </c>
      <c r="W15" s="51">
        <f>+[2]Financial!DG32</f>
        <v>-2992.0259999999998</v>
      </c>
      <c r="X15" s="51">
        <f>+[2]Financial!DH32</f>
        <v>-4148.0969999999998</v>
      </c>
      <c r="Y15" s="51">
        <f>+[2]Financial!DI32</f>
        <v>-3789.7779999999998</v>
      </c>
      <c r="Z15" s="51">
        <f>+'[4]4q19'!D15</f>
        <v>114.380602</v>
      </c>
      <c r="AA15" s="245">
        <f>+'[4]2019-2018'!D15</f>
        <v>-10815.520237000001</v>
      </c>
      <c r="AB15" s="51">
        <f>+'[4]1q20'!D15</f>
        <v>-3579.1562549999999</v>
      </c>
      <c r="AC15" s="51">
        <f>+'[4]2q19'!C15</f>
        <v>-6742.5123510000003</v>
      </c>
      <c r="AD15" s="51">
        <f>+'[4]3q19'!C15</f>
        <v>-5346.1639889999997</v>
      </c>
      <c r="AE15" s="51">
        <f>+'[4]4q19'!C15</f>
        <v>-763.92672600000003</v>
      </c>
      <c r="AF15" s="245">
        <f>+'[4]2019-2018'!C15</f>
        <v>-16431.759321000001</v>
      </c>
      <c r="AG15" s="40">
        <f>+'[4]1q20'!C15</f>
        <v>-2825.383628</v>
      </c>
      <c r="AH15" s="51"/>
      <c r="AI15" s="51"/>
      <c r="AJ15" s="51"/>
      <c r="AK15" s="245"/>
    </row>
    <row r="16" spans="1:37" ht="15" customHeight="1">
      <c r="A16" s="38"/>
      <c r="B16" s="2" t="s">
        <v>8</v>
      </c>
      <c r="C16" s="51">
        <f>+[2]Financial!CM36</f>
        <v>-1251.133</v>
      </c>
      <c r="D16" s="51">
        <f>+[2]Financial!CN36</f>
        <v>-560.76599999999996</v>
      </c>
      <c r="E16" s="51">
        <f>+[2]Financial!CO36</f>
        <v>237.85300000000001</v>
      </c>
      <c r="F16" s="51">
        <f>+[2]Financial!CP36</f>
        <v>960.86499999999978</v>
      </c>
      <c r="G16" s="245">
        <f>+[2]Financial!CQ36</f>
        <v>-613.18100000000004</v>
      </c>
      <c r="H16" s="51">
        <f>+[2]Financial!CR36</f>
        <v>1378.5129999999999</v>
      </c>
      <c r="I16" s="51">
        <f>+[2]Financial!CS36</f>
        <v>47.591000000000001</v>
      </c>
      <c r="J16" s="51">
        <f>+[2]Financial!CT36</f>
        <v>-1032.133</v>
      </c>
      <c r="K16" s="51">
        <f>+[2]Financial!CU36</f>
        <v>563.59400000000028</v>
      </c>
      <c r="L16" s="245">
        <f>+[2]Financial!CV36</f>
        <v>957.56500000000005</v>
      </c>
      <c r="M16" s="51">
        <f>+[2]Financial!CW36</f>
        <v>-619.02499999999998</v>
      </c>
      <c r="N16" s="51">
        <f>+[2]Financial!CX36</f>
        <v>-76.734999999999999</v>
      </c>
      <c r="O16" s="51">
        <f>+[2]Financial!CY36</f>
        <v>-550.08199999999999</v>
      </c>
      <c r="P16" s="51">
        <f>+[2]Financial!CZ36</f>
        <v>1702.837</v>
      </c>
      <c r="Q16" s="245">
        <f>+[2]Financial!DA36</f>
        <v>456.99499999999989</v>
      </c>
      <c r="R16" s="51">
        <f>+[2]Financial!DB36</f>
        <v>-618.96799999999996</v>
      </c>
      <c r="S16" s="51">
        <f>+[2]Financial!DC36</f>
        <v>-513.43299999999999</v>
      </c>
      <c r="T16" s="51">
        <f>+[2]Financial!DD36</f>
        <v>-880.17700000000002</v>
      </c>
      <c r="U16" s="51">
        <f>+[2]Financial!DE36</f>
        <v>-550.4409999999998</v>
      </c>
      <c r="V16" s="245">
        <f>+[2]Financial!DF36</f>
        <v>-2563.0189999999998</v>
      </c>
      <c r="W16" s="51">
        <f>+[2]Financial!DG36</f>
        <v>-803.80200000000002</v>
      </c>
      <c r="X16" s="51">
        <f>+[2]Financial!DH36</f>
        <v>9548.2150000000001</v>
      </c>
      <c r="Y16" s="51">
        <f>+[2]Financial!DI36</f>
        <v>-4041.2020000000002</v>
      </c>
      <c r="Z16" s="51">
        <f>+'[4]4q19'!D16</f>
        <v>-1403.554046</v>
      </c>
      <c r="AA16" s="245">
        <f>+'[4]2019-2018'!D16</f>
        <v>-10775.690628</v>
      </c>
      <c r="AB16" s="51">
        <f>+'[4]1q20'!D16</f>
        <v>359.85393199999999</v>
      </c>
      <c r="AC16" s="51">
        <f>+'[4]2q19'!C16</f>
        <v>915.65069800000003</v>
      </c>
      <c r="AD16" s="51">
        <f>+'[4]3q19'!C16</f>
        <v>-6471.2064700000001</v>
      </c>
      <c r="AE16" s="51">
        <f>+'[4]4q19'!C16</f>
        <v>-3858.4532009999998</v>
      </c>
      <c r="AF16" s="245">
        <f>+'[4]2019-2018'!C16</f>
        <v>-9054.155041</v>
      </c>
      <c r="AG16" s="40">
        <f>+'[4]1q20'!C16</f>
        <v>-3889.661521</v>
      </c>
      <c r="AH16" s="51"/>
      <c r="AI16" s="51"/>
      <c r="AJ16" s="51"/>
      <c r="AK16" s="245"/>
    </row>
    <row r="17" spans="1:37" ht="15" customHeight="1">
      <c r="A17" s="38"/>
      <c r="B17" s="2" t="s">
        <v>9</v>
      </c>
      <c r="C17" s="51">
        <f>+[2]Financial!CM37</f>
        <v>-1187.954</v>
      </c>
      <c r="D17" s="51">
        <f>+[2]Financial!CN37</f>
        <v>-1276.509</v>
      </c>
      <c r="E17" s="51">
        <f>+[2]Financial!CO37</f>
        <v>-351.339</v>
      </c>
      <c r="F17" s="51">
        <f>+[2]Financial!CP37</f>
        <v>-1343.3290000000006</v>
      </c>
      <c r="G17" s="245">
        <f>+[2]Financial!CQ37</f>
        <v>-4159.1310000000003</v>
      </c>
      <c r="H17" s="51">
        <f>+[2]Financial!CR37</f>
        <v>7.2759999999999998</v>
      </c>
      <c r="I17" s="51">
        <f>+[2]Financial!CS37</f>
        <v>-1314.0909999999999</v>
      </c>
      <c r="J17" s="51">
        <f>+[2]Financial!CT37</f>
        <v>-1107.9649999999999</v>
      </c>
      <c r="K17" s="51">
        <f>+[2]Financial!CU37</f>
        <v>-867.95600000000013</v>
      </c>
      <c r="L17" s="245">
        <f>+[2]Financial!CV37</f>
        <v>-3282.7359999999999</v>
      </c>
      <c r="M17" s="51">
        <f>+[2]Financial!CW37</f>
        <v>-677.68299999999999</v>
      </c>
      <c r="N17" s="51">
        <f>+[2]Financial!CX37</f>
        <v>-799.15099999999995</v>
      </c>
      <c r="O17" s="51">
        <f>+[2]Financial!CY37</f>
        <v>-498.99799999999999</v>
      </c>
      <c r="P17" s="51">
        <f>+[2]Financial!CZ37</f>
        <v>-271.01400000000012</v>
      </c>
      <c r="Q17" s="245">
        <f>+[2]Financial!DA37</f>
        <v>-2246.846</v>
      </c>
      <c r="R17" s="51">
        <f>+[2]Financial!DB37</f>
        <v>-165.749</v>
      </c>
      <c r="S17" s="51">
        <f>+[2]Financial!DC37</f>
        <v>-52.67</v>
      </c>
      <c r="T17" s="51">
        <f>+[2]Financial!DD37</f>
        <v>118.179</v>
      </c>
      <c r="U17" s="51">
        <f>+[2]Financial!DE37</f>
        <v>-10.299000000000021</v>
      </c>
      <c r="V17" s="245">
        <f>+[2]Financial!DF37</f>
        <v>-110.539</v>
      </c>
      <c r="W17" s="51">
        <f>+[2]Financial!DG37</f>
        <v>-103.705</v>
      </c>
      <c r="X17" s="51">
        <f>+[2]Financial!DH37</f>
        <v>-434.60199999999998</v>
      </c>
      <c r="Y17" s="51">
        <f>+[2]Financial!DI37</f>
        <v>469.77199999999999</v>
      </c>
      <c r="Z17" s="51">
        <f>+'[4]4q19'!D17</f>
        <v>810.57676500000002</v>
      </c>
      <c r="AA17" s="245">
        <f>+'[4]2019-2018'!D17</f>
        <v>742.04089499999998</v>
      </c>
      <c r="AB17" s="51">
        <f>+'[4]1q20'!D17</f>
        <v>-827.74610099999995</v>
      </c>
      <c r="AC17" s="51">
        <f>+'[4]2q19'!C17</f>
        <v>-3674.1426139999999</v>
      </c>
      <c r="AD17" s="51">
        <f>+'[4]3q19'!C17</f>
        <v>-1913.5103389999999</v>
      </c>
      <c r="AE17" s="51">
        <f>+'[4]4q19'!C17</f>
        <v>-1839.6023230000001</v>
      </c>
      <c r="AF17" s="245">
        <f>+'[4]2019-2018'!C17</f>
        <v>-8255.0013770000005</v>
      </c>
      <c r="AG17" s="40">
        <f>+'[4]1q20'!C17</f>
        <v>-2198.9148409999998</v>
      </c>
      <c r="AH17" s="51"/>
      <c r="AI17" s="51"/>
      <c r="AJ17" s="51"/>
      <c r="AK17" s="245"/>
    </row>
    <row r="18" spans="1:37" ht="15" customHeight="1">
      <c r="A18" s="38"/>
      <c r="B18" s="52" t="s">
        <v>10</v>
      </c>
      <c r="C18" s="53">
        <f>+[2]Financial!CM33</f>
        <v>1283.7070000000001</v>
      </c>
      <c r="D18" s="53">
        <f>+[2]Financial!CN33</f>
        <v>-273.173</v>
      </c>
      <c r="E18" s="53">
        <f>+[2]Financial!CO33</f>
        <v>2984.7330000000002</v>
      </c>
      <c r="F18" s="53">
        <f>+[2]Financial!CP33</f>
        <v>41.671999999999571</v>
      </c>
      <c r="G18" s="252">
        <f>+[2]Financial!CQ33</f>
        <v>4036.9389999999999</v>
      </c>
      <c r="H18" s="53">
        <f>+[2]Financial!CR33</f>
        <v>625.40800000000002</v>
      </c>
      <c r="I18" s="53">
        <f>+[2]Financial!CS33</f>
        <v>1481.7529999999999</v>
      </c>
      <c r="J18" s="53">
        <f>+[2]Financial!CT33</f>
        <v>7104.848</v>
      </c>
      <c r="K18" s="53">
        <f>+[2]Financial!CU33</f>
        <v>-700.00900000000001</v>
      </c>
      <c r="L18" s="252">
        <f>+[2]Financial!CV33</f>
        <v>8512</v>
      </c>
      <c r="M18" s="53">
        <f>+[2]Financial!CW33</f>
        <v>-6847.6009999999997</v>
      </c>
      <c r="N18" s="53">
        <f>+[2]Financial!CX33</f>
        <v>-1593.701</v>
      </c>
      <c r="O18" s="53">
        <f>+[2]Financial!CY33</f>
        <v>-1990.1469999999999</v>
      </c>
      <c r="P18" s="53">
        <f>+[2]Financial!CZ33</f>
        <v>2085.5420000000013</v>
      </c>
      <c r="Q18" s="252">
        <f>+[2]Financial!DA33</f>
        <v>-8345.9069999999992</v>
      </c>
      <c r="R18" s="53">
        <f>+[2]Financial!DB33</f>
        <v>-1827.4369999999999</v>
      </c>
      <c r="S18" s="53">
        <f>+[2]Financial!DC33</f>
        <v>-1806.883</v>
      </c>
      <c r="T18" s="53">
        <f>+[2]Financial!DD33</f>
        <v>-3006.6469999999999</v>
      </c>
      <c r="U18" s="53">
        <f>+[2]Financial!DE33</f>
        <v>-1075.8240000000005</v>
      </c>
      <c r="V18" s="252">
        <f>+[2]Financial!DF33</f>
        <v>-7716.7910000000002</v>
      </c>
      <c r="W18" s="53">
        <f>+[2]Financial!DG33</f>
        <v>-949.88400000000001</v>
      </c>
      <c r="X18" s="53">
        <f>+[2]Financial!DH33</f>
        <v>2958.48</v>
      </c>
      <c r="Y18" s="53">
        <f>+[2]Financial!DI33</f>
        <v>-470.31</v>
      </c>
      <c r="Z18" s="53">
        <f>+'[4]4q19'!D18</f>
        <v>2491.3412790000002</v>
      </c>
      <c r="AA18" s="252">
        <f>+'[4]2019-2018'!D18</f>
        <v>3984.4479409999999</v>
      </c>
      <c r="AB18" s="53">
        <f>+'[4]1q20'!D18</f>
        <v>-877.41486599999996</v>
      </c>
      <c r="AC18" s="53">
        <f>+'[4]2q19'!C18</f>
        <v>3487.9708449999998</v>
      </c>
      <c r="AD18" s="53">
        <f>+'[4]3q19'!C18</f>
        <v>284.17908</v>
      </c>
      <c r="AE18" s="53">
        <f>+'[4]4q19'!C18</f>
        <v>262.06481500000001</v>
      </c>
      <c r="AF18" s="252">
        <f>+'[4]2019-2018'!C18</f>
        <v>3156.7998739999998</v>
      </c>
      <c r="AG18" s="53">
        <f>+'[4]1q20'!C18</f>
        <v>7387.8025790000002</v>
      </c>
      <c r="AH18" s="53"/>
      <c r="AI18" s="53"/>
      <c r="AJ18" s="53"/>
      <c r="AK18" s="252"/>
    </row>
    <row r="19" spans="1:37" ht="15" customHeight="1">
      <c r="A19" s="38"/>
      <c r="B19" s="54" t="s">
        <v>65</v>
      </c>
      <c r="C19" s="55">
        <f t="shared" ref="C19" si="12">SUM(C14:C18)</f>
        <v>-2508.5759999999991</v>
      </c>
      <c r="D19" s="55">
        <f t="shared" ref="D19" si="13">SUM(D14:D18)</f>
        <v>-4644.915</v>
      </c>
      <c r="E19" s="55">
        <f t="shared" ref="E19" si="14">SUM(E14:E18)</f>
        <v>309.88399999999956</v>
      </c>
      <c r="F19" s="55">
        <f t="shared" ref="F19" si="15">SUM(F14:F18)</f>
        <v>-5908.6029999999982</v>
      </c>
      <c r="G19" s="253">
        <f t="shared" ref="G19" si="16">SUM(G14:G18)</f>
        <v>-12752.210000000001</v>
      </c>
      <c r="H19" s="55">
        <f t="shared" ref="H19" si="17">SUM(H14:H18)</f>
        <v>-1867.092000000001</v>
      </c>
      <c r="I19" s="55">
        <f t="shared" ref="I19" si="18">SUM(I14:I18)</f>
        <v>-4152.3609999999999</v>
      </c>
      <c r="J19" s="55">
        <f t="shared" ref="J19" si="19">SUM(J14:J18)</f>
        <v>-413.22500000000036</v>
      </c>
      <c r="K19" s="55">
        <f t="shared" ref="K19" si="20">SUM(K14:K18)</f>
        <v>-7864.2140000000009</v>
      </c>
      <c r="L19" s="253">
        <f t="shared" ref="L19" si="21">SUM(L14:L18)</f>
        <v>-14296.892000000003</v>
      </c>
      <c r="M19" s="55">
        <f t="shared" ref="M19" si="22">SUM(M14:M18)</f>
        <v>-12341.329</v>
      </c>
      <c r="N19" s="55">
        <f t="shared" ref="N19" si="23">SUM(N14:N18)</f>
        <v>-7677.6080000000002</v>
      </c>
      <c r="O19" s="55">
        <f t="shared" ref="O19" si="24">SUM(O14:O18)</f>
        <v>-9436.9910000000018</v>
      </c>
      <c r="P19" s="55">
        <f t="shared" ref="P19" si="25">SUM(P14:P18)</f>
        <v>-867.52199999999766</v>
      </c>
      <c r="Q19" s="253">
        <f t="shared" ref="Q19" si="26">SUM(Q14:Q18)</f>
        <v>-30323.450000000004</v>
      </c>
      <c r="R19" s="55">
        <f t="shared" ref="R19" si="27">SUM(R14:R18)</f>
        <v>-9302.112000000001</v>
      </c>
      <c r="S19" s="55">
        <f t="shared" ref="S19" si="28">SUM(S14:S18)</f>
        <v>-9575.7050000000017</v>
      </c>
      <c r="T19" s="55">
        <f t="shared" ref="T19" si="29">SUM(T14:T18)</f>
        <v>-11365.920999999998</v>
      </c>
      <c r="U19" s="55">
        <f t="shared" ref="U19" si="30">SUM(U14:U18)</f>
        <v>-8176.0689999999931</v>
      </c>
      <c r="V19" s="253">
        <f t="shared" ref="V19" si="31">SUM(V14:V18)</f>
        <v>-38419.807000000001</v>
      </c>
      <c r="W19" s="55">
        <f t="shared" ref="W19" si="32">SUM(W14:W18)</f>
        <v>-8273.0290000000005</v>
      </c>
      <c r="X19" s="55">
        <f t="shared" ref="X19" si="33">SUM(X14:X18)</f>
        <v>6786.2950000000001</v>
      </c>
      <c r="Y19" s="55">
        <f t="shared" ref="Y19:Z19" si="34">SUM(Y14:Y18)</f>
        <v>-8829.904999999997</v>
      </c>
      <c r="Z19" s="55">
        <f t="shared" si="34"/>
        <v>-2763.8596680000001</v>
      </c>
      <c r="AA19" s="253">
        <f t="shared" ref="AA19" si="35">SUM(AA14:AA18)</f>
        <v>-33041.332924000009</v>
      </c>
      <c r="AB19" s="55">
        <f>+'[4]1q20'!D19</f>
        <v>-4919.1467809999995</v>
      </c>
      <c r="AC19" s="55">
        <f>+'[4]2q19'!C19</f>
        <v>-7271.022821999999</v>
      </c>
      <c r="AD19" s="55">
        <f>+'[4]3q19'!C19</f>
        <v>-19990.098468999997</v>
      </c>
      <c r="AE19" s="55">
        <f>+'[4]4q19'!C19</f>
        <v>-13006.410108000002</v>
      </c>
      <c r="AF19" s="253">
        <f>+'[4]2019-2018'!C19</f>
        <v>-45186.678180000003</v>
      </c>
      <c r="AG19" s="55">
        <f>+'[4]1q20'!C19</f>
        <v>-6183.9858400000003</v>
      </c>
      <c r="AH19" s="55"/>
      <c r="AI19" s="55"/>
      <c r="AJ19" s="55"/>
      <c r="AK19" s="253"/>
    </row>
    <row r="20" spans="1:37" ht="15" customHeight="1">
      <c r="A20" s="38"/>
      <c r="B20" s="49" t="s">
        <v>11</v>
      </c>
      <c r="C20" s="3">
        <f t="shared" ref="C20" si="36">C12+C19</f>
        <v>53508.400999999991</v>
      </c>
      <c r="D20" s="3">
        <f t="shared" ref="D20" si="37">D12+D19</f>
        <v>31196.86099999999</v>
      </c>
      <c r="E20" s="3">
        <f t="shared" ref="E20" si="38">E12+E19</f>
        <v>26930.185999999987</v>
      </c>
      <c r="F20" s="3">
        <f t="shared" ref="F20" si="39">F12+F19</f>
        <v>55532.634000000202</v>
      </c>
      <c r="G20" s="254">
        <f t="shared" ref="G20" si="40">G12+G19</f>
        <v>167168.0820000002</v>
      </c>
      <c r="H20" s="3">
        <f t="shared" ref="H20" si="41">H12+H19</f>
        <v>66296.749999999985</v>
      </c>
      <c r="I20" s="3">
        <f t="shared" ref="I20" si="42">I12+I19</f>
        <v>26190.954999999994</v>
      </c>
      <c r="J20" s="3">
        <f t="shared" ref="J20" si="43">J12+J19</f>
        <v>36754.039000000012</v>
      </c>
      <c r="K20" s="3">
        <f t="shared" ref="K20" si="44">K12+K19</f>
        <v>61398.362000000059</v>
      </c>
      <c r="L20" s="254">
        <f t="shared" ref="L20" si="45">L12+L19</f>
        <v>190640.10600000009</v>
      </c>
      <c r="M20" s="3">
        <f t="shared" ref="M20" si="46">M12+M19</f>
        <v>61584.842000000019</v>
      </c>
      <c r="N20" s="3">
        <f t="shared" ref="N20" si="47">N12+N19</f>
        <v>7226.8659999999873</v>
      </c>
      <c r="O20" s="3">
        <f t="shared" ref="O20" si="48">O12+O19</f>
        <v>20976.488999999994</v>
      </c>
      <c r="P20" s="3">
        <f t="shared" ref="P20" si="49">P12+P19</f>
        <v>80540.073000000251</v>
      </c>
      <c r="Q20" s="254">
        <f t="shared" ref="Q20" si="50">Q12+Q19</f>
        <v>170328.27000000008</v>
      </c>
      <c r="R20" s="3">
        <f t="shared" ref="R20" si="51">R12+R19</f>
        <v>69566.925999999978</v>
      </c>
      <c r="S20" s="3">
        <f t="shared" ref="S20" si="52">S12+S19</f>
        <v>13219.497999999974</v>
      </c>
      <c r="T20" s="3">
        <f t="shared" ref="T20" si="53">T12+T19</f>
        <v>31671.185999999961</v>
      </c>
      <c r="U20" s="3">
        <f t="shared" ref="U20" si="54">U12+U19</f>
        <v>82016.785000000207</v>
      </c>
      <c r="V20" s="254">
        <f t="shared" ref="V20" si="55">V12+V19</f>
        <v>196474.39499999999</v>
      </c>
      <c r="W20" s="3">
        <f t="shared" ref="W20" si="56">W12+W19</f>
        <v>82525.566999999966</v>
      </c>
      <c r="X20" s="3">
        <f t="shared" ref="X20" si="57">X12+X19</f>
        <v>252442.37500000003</v>
      </c>
      <c r="Y20" s="3">
        <f t="shared" ref="Y20:Z20" si="58">Y12+Y19</f>
        <v>36187.085000000006</v>
      </c>
      <c r="Z20" s="3">
        <f t="shared" si="58"/>
        <v>84486.221237999998</v>
      </c>
      <c r="AA20" s="254">
        <f t="shared" ref="AA20" si="59">AA12+AA19</f>
        <v>435680.41398199997</v>
      </c>
      <c r="AB20" s="3">
        <f>+'[4]1q20'!D20</f>
        <v>70974.214220000009</v>
      </c>
      <c r="AC20" s="3">
        <f>AC12+AC19</f>
        <v>17460.073957000001</v>
      </c>
      <c r="AD20" s="3">
        <f>AC12+AD19</f>
        <v>4740.9983100000027</v>
      </c>
      <c r="AE20" s="3">
        <f>AD12+AE19</f>
        <v>24888.841713999995</v>
      </c>
      <c r="AF20" s="254">
        <f>+'[4]2019-2018'!C20</f>
        <v>185621.57251199998</v>
      </c>
      <c r="AG20" s="3">
        <f>+'[4]1q20'!C20</f>
        <v>56254.382837000019</v>
      </c>
      <c r="AH20" s="3"/>
      <c r="AI20" s="3"/>
      <c r="AJ20" s="3"/>
      <c r="AK20" s="254"/>
    </row>
    <row r="21" spans="1:37" ht="15" customHeight="1">
      <c r="A21" s="38"/>
      <c r="B21" s="2" t="s">
        <v>12</v>
      </c>
      <c r="C21" s="51">
        <f>+[2]Financial!CM40</f>
        <v>-9286.2729999999992</v>
      </c>
      <c r="D21" s="51">
        <f>+[2]Financial!CN40</f>
        <v>-4362.9549999999999</v>
      </c>
      <c r="E21" s="51">
        <f>+[2]Financial!CO40</f>
        <v>-8597.9060000000009</v>
      </c>
      <c r="F21" s="51">
        <f>+[2]Financial!CP40</f>
        <v>-10031.781000000003</v>
      </c>
      <c r="G21" s="245">
        <f>+[2]Financial!CQ40</f>
        <v>-32278.915000000001</v>
      </c>
      <c r="H21" s="51">
        <f>+[2]Financial!CR40</f>
        <v>-18062.495999999999</v>
      </c>
      <c r="I21" s="51">
        <f>+[2]Financial!CS40</f>
        <v>-3794.4929999999999</v>
      </c>
      <c r="J21" s="51">
        <f>+[2]Financial!CT40</f>
        <v>-11446.983</v>
      </c>
      <c r="K21" s="51">
        <f>+[2]Financial!CU40</f>
        <v>-16810.544000000009</v>
      </c>
      <c r="L21" s="245">
        <f>+[2]Financial!CV40</f>
        <v>-50114.516000000003</v>
      </c>
      <c r="M21" s="51">
        <f>+[2]Financial!CW40</f>
        <v>-11260.558000000001</v>
      </c>
      <c r="N21" s="51">
        <f>+[2]Financial!CX40</f>
        <v>3403.8389999999999</v>
      </c>
      <c r="O21" s="51">
        <f>+[2]Financial!CY40</f>
        <v>-3728.9639999999999</v>
      </c>
      <c r="P21" s="51">
        <f>+[2]Financial!CZ40</f>
        <v>-18660.7</v>
      </c>
      <c r="Q21" s="245">
        <f>+[2]Financial!DA40</f>
        <v>-30246.383000000002</v>
      </c>
      <c r="R21" s="51">
        <f>+[2]Financial!DB40</f>
        <v>-17455.668000000001</v>
      </c>
      <c r="S21" s="51">
        <f>+[2]Financial!DC40</f>
        <v>-1012.759</v>
      </c>
      <c r="T21" s="51">
        <f>+[2]Financial!DD40</f>
        <v>-8217.5589999999993</v>
      </c>
      <c r="U21" s="51">
        <f>+[2]Financial!DE40</f>
        <v>-21679.989999999998</v>
      </c>
      <c r="V21" s="245">
        <f>+[2]Financial!DF40</f>
        <v>-48365.976000000002</v>
      </c>
      <c r="W21" s="51">
        <f>+[2]Financial!DG40</f>
        <v>-21682.769</v>
      </c>
      <c r="X21" s="51">
        <f>+[2]Financial!DH40</f>
        <v>-83739.837</v>
      </c>
      <c r="Y21" s="51">
        <f>+[2]Financial!DI40</f>
        <v>-11908.834999999999</v>
      </c>
      <c r="Z21" s="51">
        <f>+'[4]4q19'!D21</f>
        <v>-18049.17434199998</v>
      </c>
      <c r="AA21" s="245">
        <f>+'[4]2019-2018'!D21</f>
        <v>-62122.619617999997</v>
      </c>
      <c r="AB21" s="51">
        <f>+'[4]1q20'!D21</f>
        <v>-18566.465930999999</v>
      </c>
      <c r="AC21" s="51">
        <f>+'[4]2q19'!C21</f>
        <v>3622.3984529999898</v>
      </c>
      <c r="AD21" s="51">
        <f>+'[4]3q19'!C21</f>
        <v>-6885.8278790000004</v>
      </c>
      <c r="AE21" s="51">
        <f>+'[4]4q19'!C21</f>
        <v>-18146.018423000001</v>
      </c>
      <c r="AF21" s="245">
        <f>+'[4]2019-2018'!C21</f>
        <v>-39975.913780000003</v>
      </c>
      <c r="AG21" s="51">
        <f>+'[4]1q20'!C21</f>
        <v>-20338.644045000001</v>
      </c>
      <c r="AH21" s="51"/>
      <c r="AI21" s="51"/>
      <c r="AJ21" s="51"/>
      <c r="AK21" s="245"/>
    </row>
    <row r="22" spans="1:37" ht="15" customHeight="1">
      <c r="A22" s="38"/>
      <c r="B22" s="54" t="s">
        <v>13</v>
      </c>
      <c r="C22" s="55">
        <f t="shared" ref="C22:X22" si="60">C25-C26</f>
        <v>44222.12799999999</v>
      </c>
      <c r="D22" s="55">
        <f t="shared" si="60"/>
        <v>26833.905999999988</v>
      </c>
      <c r="E22" s="55">
        <f t="shared" si="60"/>
        <v>18332.279999999984</v>
      </c>
      <c r="F22" s="55">
        <f t="shared" si="60"/>
        <v>45500.853000000199</v>
      </c>
      <c r="G22" s="253">
        <f t="shared" si="60"/>
        <v>134889.16700000019</v>
      </c>
      <c r="H22" s="55">
        <f t="shared" si="60"/>
        <v>48234.253999999986</v>
      </c>
      <c r="I22" s="55">
        <f t="shared" si="60"/>
        <v>22396.461999999996</v>
      </c>
      <c r="J22" s="55">
        <f t="shared" si="60"/>
        <v>25307.056000000011</v>
      </c>
      <c r="K22" s="55">
        <f t="shared" si="60"/>
        <v>44587.818000000043</v>
      </c>
      <c r="L22" s="253">
        <f t="shared" si="60"/>
        <v>140525.59000000008</v>
      </c>
      <c r="M22" s="55">
        <f t="shared" si="60"/>
        <v>50324.284000000014</v>
      </c>
      <c r="N22" s="55">
        <f t="shared" si="60"/>
        <v>10630.704999999987</v>
      </c>
      <c r="O22" s="55">
        <f t="shared" si="60"/>
        <v>17247.524999999994</v>
      </c>
      <c r="P22" s="55">
        <f t="shared" si="60"/>
        <v>61879.373000000254</v>
      </c>
      <c r="Q22" s="253">
        <f t="shared" si="60"/>
        <v>140081.88700000008</v>
      </c>
      <c r="R22" s="55">
        <f t="shared" si="60"/>
        <v>52111.257999999973</v>
      </c>
      <c r="S22" s="55">
        <f t="shared" si="60"/>
        <v>12206.738999999976</v>
      </c>
      <c r="T22" s="55">
        <f t="shared" si="60"/>
        <v>23453.626999999957</v>
      </c>
      <c r="U22" s="55">
        <f t="shared" si="60"/>
        <v>60336.795000000202</v>
      </c>
      <c r="V22" s="253">
        <f t="shared" si="60"/>
        <v>148108.41899999999</v>
      </c>
      <c r="W22" s="55">
        <f t="shared" si="60"/>
        <v>60842.797999999966</v>
      </c>
      <c r="X22" s="55">
        <f t="shared" si="60"/>
        <v>168702.53800000003</v>
      </c>
      <c r="Y22" s="55">
        <f t="shared" ref="Y22" si="61">Y25-Y26</f>
        <v>24278.250000000007</v>
      </c>
      <c r="Z22" s="55">
        <f>+'[4]4q19'!D22</f>
        <v>66529.005601002762</v>
      </c>
      <c r="AA22" s="255">
        <f>+AA20+AA21</f>
        <v>373557.79436399997</v>
      </c>
      <c r="AB22" s="55">
        <f>+'[4]1q20'!D22</f>
        <v>52407.748288998846</v>
      </c>
      <c r="AC22" s="55">
        <f>+'[4]2q19'!C22</f>
        <v>21082.472410001206</v>
      </c>
      <c r="AD22" s="55">
        <f>+'[4]3q19'!C22</f>
        <v>11019.325474001387</v>
      </c>
      <c r="AE22" s="55">
        <f>+'[4]4q19'!C22</f>
        <v>61136.112559000307</v>
      </c>
      <c r="AF22" s="253">
        <f>+'[4]2019-2018'!C22</f>
        <v>145645.65873200147</v>
      </c>
      <c r="AG22" s="55">
        <f>+'[4]1q20'!C22</f>
        <v>35915.738791997792</v>
      </c>
      <c r="AH22" s="55"/>
      <c r="AI22" s="55"/>
      <c r="AJ22" s="55"/>
      <c r="AK22" s="253"/>
    </row>
    <row r="23" spans="1:37" ht="15" customHeight="1">
      <c r="A23" s="38"/>
      <c r="B23" s="56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</row>
    <row r="24" spans="1:37" ht="15" customHeight="1" thickBot="1">
      <c r="A24" s="38"/>
      <c r="B24" s="57" t="s">
        <v>17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43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</row>
    <row r="25" spans="1:37" ht="15" customHeight="1">
      <c r="A25" s="38"/>
      <c r="B25" s="58" t="s">
        <v>14</v>
      </c>
      <c r="C25" s="5">
        <f>+[2]Financial!CM43</f>
        <v>40568.245999999992</v>
      </c>
      <c r="D25" s="5">
        <f>+[2]Financial!CN43</f>
        <v>23467.671999999988</v>
      </c>
      <c r="E25" s="5">
        <f>+[2]Financial!CO43</f>
        <v>14921.337999999985</v>
      </c>
      <c r="F25" s="5">
        <f>+[2]Financial!CP43</f>
        <v>40600.1070000002</v>
      </c>
      <c r="G25" s="5">
        <f>+[2]Financial!CQ43</f>
        <v>119557.36300000019</v>
      </c>
      <c r="H25" s="5">
        <f>+[2]Financial!CR43</f>
        <v>43288.71699999999</v>
      </c>
      <c r="I25" s="5">
        <f>+[2]Financial!CS43</f>
        <v>18548.816999999995</v>
      </c>
      <c r="J25" s="5">
        <f>+[2]Financial!CT43</f>
        <v>20683.703000000012</v>
      </c>
      <c r="K25" s="5">
        <f>+[2]Financial!CU43</f>
        <v>38286.898000000045</v>
      </c>
      <c r="L25" s="5">
        <f>+[2]Financial!CV43</f>
        <v>120808.13500000008</v>
      </c>
      <c r="M25" s="5">
        <f>+[2]Financial!CW43</f>
        <v>44585.871000000014</v>
      </c>
      <c r="N25" s="5">
        <f>+[2]Financial!CX43</f>
        <v>6281.060999999987</v>
      </c>
      <c r="O25" s="5">
        <f>+[2]Financial!CY43</f>
        <v>12158.382999999994</v>
      </c>
      <c r="P25" s="5">
        <f>+[2]Financial!CZ43</f>
        <v>55432.173000000257</v>
      </c>
      <c r="Q25" s="5">
        <f>+[2]Financial!DA43</f>
        <v>118457.48800000007</v>
      </c>
      <c r="R25" s="5">
        <f>+[2]Financial!DB43</f>
        <v>46598.468999999975</v>
      </c>
      <c r="S25" s="5">
        <f>+[2]Financial!DC43</f>
        <v>8455.269999999975</v>
      </c>
      <c r="T25" s="5">
        <f>+[2]Financial!DD43</f>
        <v>19110.741999999955</v>
      </c>
      <c r="U25" s="5">
        <f>+[2]Financial!DE43</f>
        <v>55442.872000000207</v>
      </c>
      <c r="V25" s="5">
        <f>+[2]Financial!DF43</f>
        <v>129607.353</v>
      </c>
      <c r="W25" s="5">
        <f>+[2]Financial!DG43</f>
        <v>56745.324999999968</v>
      </c>
      <c r="X25" s="5">
        <f>+[2]Financial!DH43</f>
        <v>165925.82100000003</v>
      </c>
      <c r="Y25" s="5">
        <f>+[2]Financial!DI43</f>
        <v>21521.218000000008</v>
      </c>
      <c r="Z25" s="244">
        <f>+'[4]4q19'!$D$37</f>
        <v>62697.4281261203</v>
      </c>
      <c r="AA25" s="5">
        <f>+'[4]2019-2018'!$D$37</f>
        <v>306890.79200097267</v>
      </c>
      <c r="AB25" s="210">
        <f>+[3]CCU_Quarter!T$122</f>
        <v>48516.073891000502</v>
      </c>
      <c r="AC25" s="5">
        <f>+'[4]2q19'!C25</f>
        <v>18040.152069003529</v>
      </c>
      <c r="AD25" s="5">
        <f>+'[4]3q19'!C25</f>
        <v>8626.3216409931647</v>
      </c>
      <c r="AE25" s="5">
        <f>+'[4]4q19'!C25</f>
        <v>54959.144180340074</v>
      </c>
      <c r="AF25" s="5">
        <f>+'[4]2019-2018'!C25</f>
        <v>130141.6917813371</v>
      </c>
      <c r="AG25" s="4">
        <f>+[3]CCU_Quarter!S$122</f>
        <v>32234.523953002961</v>
      </c>
      <c r="AH25" s="5"/>
      <c r="AI25" s="5"/>
      <c r="AJ25" s="5"/>
      <c r="AK25" s="5"/>
    </row>
    <row r="26" spans="1:37" ht="15" customHeight="1">
      <c r="A26" s="38"/>
      <c r="B26" s="59" t="s">
        <v>15</v>
      </c>
      <c r="C26" s="60">
        <f>+[2]Financial!CM41</f>
        <v>-3653.8820000000001</v>
      </c>
      <c r="D26" s="60">
        <f>+[2]Financial!CN41</f>
        <v>-3366.2339999999999</v>
      </c>
      <c r="E26" s="60">
        <f>+[2]Financial!CO41</f>
        <v>-3410.942</v>
      </c>
      <c r="F26" s="60">
        <f>+[2]Financial!CP41</f>
        <v>-4900.7459999999992</v>
      </c>
      <c r="G26" s="253">
        <f>+[2]Financial!CQ41</f>
        <v>-15331.804</v>
      </c>
      <c r="H26" s="60">
        <f>+[2]Financial!CR41</f>
        <v>-4945.5370000000003</v>
      </c>
      <c r="I26" s="60">
        <f>+[2]Financial!CS41</f>
        <v>-3847.645</v>
      </c>
      <c r="J26" s="60">
        <f>+[2]Financial!CT41</f>
        <v>-4623.3530000000001</v>
      </c>
      <c r="K26" s="60">
        <f>+[2]Financial!CU41</f>
        <v>-6300.9200000000019</v>
      </c>
      <c r="L26" s="253">
        <f>+[2]Financial!CV41</f>
        <v>-19717.455000000002</v>
      </c>
      <c r="M26" s="60">
        <f>+[2]Financial!CW41</f>
        <v>-5738.4129999999996</v>
      </c>
      <c r="N26" s="60">
        <f>+[2]Financial!CX41</f>
        <v>-4349.6440000000002</v>
      </c>
      <c r="O26" s="60">
        <f>+[2]Financial!CY41</f>
        <v>-5089.1419999999998</v>
      </c>
      <c r="P26" s="60">
        <f>+[2]Financial!CZ41</f>
        <v>-6447.2000000000007</v>
      </c>
      <c r="Q26" s="253">
        <f>+[2]Financial!DA41</f>
        <v>-21624.399000000001</v>
      </c>
      <c r="R26" s="60">
        <f>+[2]Financial!DB41</f>
        <v>-5512.7889999999998</v>
      </c>
      <c r="S26" s="60">
        <f>+[2]Financial!DC41</f>
        <v>-3751.4690000000001</v>
      </c>
      <c r="T26" s="60">
        <f>+[2]Financial!DD41</f>
        <v>-4342.8850000000002</v>
      </c>
      <c r="U26" s="60">
        <f>+[2]Financial!DE41</f>
        <v>-4893.9229999999989</v>
      </c>
      <c r="V26" s="253">
        <f>+[2]Financial!DF41</f>
        <v>-18501.065999999999</v>
      </c>
      <c r="W26" s="60">
        <f>+[2]Financial!DG41</f>
        <v>-4097.473</v>
      </c>
      <c r="X26" s="60">
        <f>+[2]Financial!DH41</f>
        <v>-2776.7170000000001</v>
      </c>
      <c r="Y26" s="60">
        <f>+[2]Financial!DI41</f>
        <v>-2757.0320000000002</v>
      </c>
      <c r="Z26" s="60">
        <f>+'[4]4q19'!D26</f>
        <v>-5562.4048839477346</v>
      </c>
      <c r="AA26" s="255">
        <f>+'[4]2019-2018'!D26</f>
        <v>-15183.533541209732</v>
      </c>
      <c r="AB26" s="60">
        <f>+'[4]1q20'!D26</f>
        <v>-3891.6743979983403</v>
      </c>
      <c r="AC26" s="60">
        <f>+'[4]2q19'!C26</f>
        <v>-3042.3203409976772</v>
      </c>
      <c r="AD26" s="60">
        <f>+'[4]3q19'!C26</f>
        <v>-2393.003833008222</v>
      </c>
      <c r="AE26" s="60">
        <f>+'[4]4q19'!C26</f>
        <v>-6176.9683786602309</v>
      </c>
      <c r="AF26" s="253">
        <f>+'[4]2019-2018'!C26</f>
        <v>-15503.966950664362</v>
      </c>
      <c r="AG26" s="60">
        <f>+'[4]1q20'!C26</f>
        <v>-3681.2148389948302</v>
      </c>
      <c r="AH26" s="60"/>
      <c r="AI26" s="60"/>
      <c r="AJ26" s="60"/>
      <c r="AK26" s="253"/>
    </row>
    <row r="27" spans="1:37" s="63" customFormat="1" ht="15" customHeight="1">
      <c r="A27" s="38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</row>
    <row r="28" spans="1:37" ht="15" customHeight="1">
      <c r="A28" s="38"/>
      <c r="B28" s="49" t="s">
        <v>3</v>
      </c>
      <c r="C28" s="3">
        <f>+[2]Financial!CM27</f>
        <v>72330.213000000003</v>
      </c>
      <c r="D28" s="3">
        <f>+[2]Financial!CN27</f>
        <v>52142.025999999998</v>
      </c>
      <c r="E28" s="3">
        <f>+[2]Financial!CO27</f>
        <v>43751.707000000002</v>
      </c>
      <c r="F28" s="3">
        <f>+[2]Financial!CP27</f>
        <v>80303.912000000011</v>
      </c>
      <c r="G28" s="256">
        <f>+[2]Financial!CQ27</f>
        <v>248527.85800000001</v>
      </c>
      <c r="H28" s="3">
        <f>+[2]Financial!CR27</f>
        <v>86644.827000000005</v>
      </c>
      <c r="I28" s="3">
        <f>+[2]Financial!CS27</f>
        <v>50238.864000000001</v>
      </c>
      <c r="J28" s="3">
        <f>+[2]Financial!CT27</f>
        <v>57736.523000000001</v>
      </c>
      <c r="K28" s="3">
        <f>+[2]Financial!CU27</f>
        <v>91883.58600000001</v>
      </c>
      <c r="L28" s="256">
        <f>+[2]Financial!CV27</f>
        <v>286503.8</v>
      </c>
      <c r="M28" s="3">
        <f>+[2]Financial!CW27</f>
        <v>93103.388000000006</v>
      </c>
      <c r="N28" s="3">
        <f>+[2]Financial!CX27</f>
        <v>34460.720999999998</v>
      </c>
      <c r="O28" s="3">
        <f>+[2]Financial!CY27</f>
        <v>51208.464999999997</v>
      </c>
      <c r="P28" s="3">
        <f>+[2]Financial!CZ27</f>
        <v>105407.19100000002</v>
      </c>
      <c r="Q28" s="256">
        <f>+[2]Financial!DA27</f>
        <v>284179.76500000001</v>
      </c>
      <c r="R28" s="3">
        <f>+[2]Financial!DB27</f>
        <v>100231.141</v>
      </c>
      <c r="S28" s="3">
        <f>+[2]Financial!DC27</f>
        <v>44367.381000000001</v>
      </c>
      <c r="T28" s="3">
        <f>+[2]Financial!DD27</f>
        <v>64932.735000000001</v>
      </c>
      <c r="U28" s="3">
        <f>+[2]Financial!DE27</f>
        <v>117562.44900000002</v>
      </c>
      <c r="V28" s="256">
        <f>+[2]Financial!DF27</f>
        <v>327093.70600000001</v>
      </c>
      <c r="W28" s="3">
        <f>+[2]Financial!DG27</f>
        <v>112570.236</v>
      </c>
      <c r="X28" s="3">
        <f>+[2]Financial!DH27</f>
        <v>266424.71799999999</v>
      </c>
      <c r="Y28" s="3">
        <f>+[2]Financial!DI27</f>
        <v>68403.917000000001</v>
      </c>
      <c r="Z28" s="3">
        <f>+'Operating Segments'!Z91</f>
        <v>114612.06918400001</v>
      </c>
      <c r="AA28" s="256">
        <f>+'Operating Segments'!AA91</f>
        <v>562010.94018400006</v>
      </c>
      <c r="AB28" s="3">
        <f>+[3]CCU_Quarter!T$124</f>
        <v>100427.305003</v>
      </c>
      <c r="AC28" s="3">
        <f>+'Operating Segments'!AC91</f>
        <v>51879.303411000001</v>
      </c>
      <c r="AD28" s="3">
        <f>+'Operating Segments'!AD91</f>
        <v>63757.110354999997</v>
      </c>
      <c r="AE28" s="3">
        <f>+'Operating Segments'!AE91</f>
        <v>119765.464613</v>
      </c>
      <c r="AF28" s="256">
        <f>+'[4]2019-2018'!C28</f>
        <v>335829.18338200002</v>
      </c>
      <c r="AG28" s="3">
        <f>+[3]CCU_Quarter!S$124</f>
        <v>90729.503328000006</v>
      </c>
      <c r="AH28" s="3"/>
      <c r="AI28" s="3"/>
      <c r="AJ28" s="3"/>
      <c r="AK28" s="256"/>
    </row>
    <row r="29" spans="1:37" ht="15" customHeight="1" collapsed="1">
      <c r="A29" s="38"/>
      <c r="B29" s="47" t="s">
        <v>63</v>
      </c>
      <c r="C29" s="48">
        <f t="shared" ref="C29:X29" si="62">(C28/C5)*100</f>
        <v>21.60327358073026</v>
      </c>
      <c r="D29" s="48">
        <f t="shared" si="62"/>
        <v>19.784300839939188</v>
      </c>
      <c r="E29" s="48">
        <f t="shared" si="62"/>
        <v>14.394214416143106</v>
      </c>
      <c r="F29" s="48">
        <f t="shared" si="62"/>
        <v>20.296756424686542</v>
      </c>
      <c r="G29" s="257">
        <f t="shared" si="62"/>
        <v>19.147481578795595</v>
      </c>
      <c r="H29" s="48">
        <f t="shared" si="62"/>
        <v>22.632458034429593</v>
      </c>
      <c r="I29" s="48">
        <f t="shared" si="62"/>
        <v>16.170954492955548</v>
      </c>
      <c r="J29" s="48">
        <f t="shared" si="62"/>
        <v>16.360055409579878</v>
      </c>
      <c r="K29" s="48">
        <f t="shared" si="62"/>
        <v>20.330370136009382</v>
      </c>
      <c r="L29" s="257">
        <f t="shared" si="62"/>
        <v>19.121009635449504</v>
      </c>
      <c r="M29" s="48">
        <f t="shared" si="62"/>
        <v>22.478272214732996</v>
      </c>
      <c r="N29" s="48">
        <f t="shared" si="62"/>
        <v>11.192007488939721</v>
      </c>
      <c r="O29" s="48">
        <f t="shared" si="62"/>
        <v>14.351445009348252</v>
      </c>
      <c r="P29" s="48">
        <f t="shared" si="62"/>
        <v>21.960624053856474</v>
      </c>
      <c r="Q29" s="257">
        <f t="shared" si="62"/>
        <v>18.22953254351696</v>
      </c>
      <c r="R29" s="48">
        <f t="shared" si="62"/>
        <v>22.338839482930243</v>
      </c>
      <c r="S29" s="48">
        <f t="shared" si="62"/>
        <v>12.858514413610958</v>
      </c>
      <c r="T29" s="48">
        <f t="shared" si="62"/>
        <v>16.459000454432289</v>
      </c>
      <c r="U29" s="48">
        <f t="shared" si="62"/>
        <v>23.046019016451055</v>
      </c>
      <c r="V29" s="257">
        <f t="shared" si="62"/>
        <v>19.259376874193197</v>
      </c>
      <c r="W29" s="48">
        <f t="shared" si="62"/>
        <v>23.841388162370862</v>
      </c>
      <c r="X29" s="48">
        <f t="shared" si="62"/>
        <v>71.586922494411468</v>
      </c>
      <c r="Y29" s="48">
        <f>(Y28/Y5)*100</f>
        <v>17.614032238229512</v>
      </c>
      <c r="Z29" s="48">
        <f t="shared" ref="Z29:AF29" si="63">(Z28/Z5)*100</f>
        <v>20.815822929959911</v>
      </c>
      <c r="AA29" s="257">
        <f t="shared" si="63"/>
        <v>31.515533386938245</v>
      </c>
      <c r="AB29" s="48">
        <f t="shared" si="63"/>
        <v>21.060207470594321</v>
      </c>
      <c r="AC29" s="48">
        <f t="shared" si="63"/>
        <v>13.747893642944685</v>
      </c>
      <c r="AD29" s="48">
        <f>(AD28/AC5)*100</f>
        <v>16.895484605835648</v>
      </c>
      <c r="AE29" s="48">
        <f>(AE28/AD5)*100</f>
        <v>30.689479294796456</v>
      </c>
      <c r="AF29" s="257">
        <f t="shared" si="63"/>
        <v>18.426429869223377</v>
      </c>
      <c r="AG29" s="48">
        <f>(AG28/AG5)*100</f>
        <v>17.747195164988945</v>
      </c>
      <c r="AH29" s="48"/>
      <c r="AI29" s="48"/>
      <c r="AJ29" s="48"/>
      <c r="AK29" s="257"/>
    </row>
    <row r="30" spans="1:37" ht="15" customHeight="1">
      <c r="A30" s="38"/>
      <c r="B30" s="157"/>
      <c r="C30" s="157"/>
      <c r="D30" s="157"/>
      <c r="E30" s="157"/>
      <c r="F30" s="157"/>
      <c r="G30" s="42"/>
      <c r="H30" s="157"/>
      <c r="I30" s="157"/>
      <c r="J30" s="157"/>
      <c r="K30" s="157"/>
      <c r="L30" s="42"/>
      <c r="M30" s="157"/>
      <c r="N30" s="157"/>
      <c r="O30" s="157"/>
      <c r="P30" s="157"/>
      <c r="Q30" s="42"/>
      <c r="R30" s="157"/>
      <c r="S30" s="157"/>
      <c r="T30" s="157"/>
      <c r="U30" s="157"/>
      <c r="V30" s="42"/>
      <c r="W30" s="157"/>
      <c r="X30" s="157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2" spans="1:37" ht="12.75">
      <c r="U32" s="3"/>
      <c r="W32" s="3"/>
      <c r="X32" s="3"/>
      <c r="Y32" s="3"/>
      <c r="Z32" s="3"/>
    </row>
  </sheetData>
  <mergeCells count="35">
    <mergeCell ref="M3:M4"/>
    <mergeCell ref="H3:H4"/>
    <mergeCell ref="I3:I4"/>
    <mergeCell ref="J3:J4"/>
    <mergeCell ref="K3:K4"/>
    <mergeCell ref="L3:L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H3:AH4"/>
    <mergeCell ref="AI3:AI4"/>
    <mergeCell ref="AJ3:AJ4"/>
    <mergeCell ref="AK3:AK4"/>
    <mergeCell ref="AC3:AC4"/>
    <mergeCell ref="AD3:AD4"/>
    <mergeCell ref="AE3:AE4"/>
    <mergeCell ref="AF3:AF4"/>
    <mergeCell ref="AG3:AG4"/>
  </mergeCells>
  <printOptions horizontalCentered="1" verticalCentered="1"/>
  <pageMargins left="3.937007874015748E-2" right="3.937007874015748E-2" top="0" bottom="3.937007874015748E-2" header="3.937007874015748E-2" footer="0"/>
  <pageSetup scale="66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H134"/>
  <sheetViews>
    <sheetView showGridLines="0" zoomScaleNormal="100" zoomScaleSheetLayoutView="100" zoomScalePageLayoutView="80" workbookViewId="0">
      <pane xSplit="2" ySplit="5" topLeftCell="L69" activePane="bottomRight" state="frozen"/>
      <selection pane="topRight" activeCell="C1" sqref="C1"/>
      <selection pane="bottomLeft" activeCell="A6" sqref="A6"/>
      <selection pane="bottomRight" activeCell="AG117" sqref="AG117"/>
    </sheetView>
  </sheetViews>
  <sheetFormatPr baseColWidth="10" defaultRowHeight="15" outlineLevelCol="1"/>
  <cols>
    <col min="1" max="1" width="5.140625" style="1" customWidth="1"/>
    <col min="2" max="2" width="42.140625" style="1" bestFit="1" customWidth="1"/>
    <col min="3" max="3" width="7.7109375" style="33" bestFit="1" customWidth="1" outlineLevel="1" collapsed="1"/>
    <col min="4" max="6" width="7.7109375" style="33" bestFit="1" customWidth="1" outlineLevel="1"/>
    <col min="7" max="7" width="8.28515625" style="33" bestFit="1" customWidth="1"/>
    <col min="8" max="11" width="7.7109375" style="33" bestFit="1" customWidth="1" outlineLevel="1"/>
    <col min="12" max="12" width="8.28515625" style="33" bestFit="1" customWidth="1"/>
    <col min="13" max="16" width="7.7109375" style="33" bestFit="1" customWidth="1" outlineLevel="1"/>
    <col min="17" max="17" width="8.28515625" style="33" bestFit="1" customWidth="1"/>
    <col min="18" max="21" width="7.7109375" style="33" bestFit="1" customWidth="1" outlineLevel="1"/>
    <col min="22" max="22" width="8.28515625" style="33" bestFit="1" customWidth="1"/>
    <col min="23" max="26" width="7.7109375" style="33" bestFit="1" customWidth="1" outlineLevel="1"/>
    <col min="27" max="27" width="8.28515625" style="33" bestFit="1" customWidth="1"/>
    <col min="28" max="31" width="7.7109375" style="33" bestFit="1" customWidth="1" outlineLevel="1"/>
    <col min="32" max="32" width="8.28515625" style="33" bestFit="1" customWidth="1"/>
    <col min="33" max="33" width="7.7109375" style="33" bestFit="1" customWidth="1" outlineLevel="1" collapsed="1"/>
    <col min="34" max="36" width="4.5703125" style="33" bestFit="1" customWidth="1" outlineLevel="1"/>
    <col min="37" max="37" width="4.42578125" style="33" bestFit="1" customWidth="1"/>
    <col min="40" max="40" width="0.5703125" style="66" customWidth="1"/>
    <col min="41" max="42" width="15.140625" style="33" customWidth="1"/>
    <col min="43" max="43" width="9" style="65" customWidth="1"/>
    <col min="44" max="44" width="0.5703125" style="66" customWidth="1"/>
    <col min="45" max="46" width="15.140625" style="33" customWidth="1"/>
    <col min="47" max="47" width="9" style="65" customWidth="1"/>
    <col min="48" max="48" width="9.85546875" style="67" customWidth="1"/>
    <col min="49" max="49" width="11.42578125" style="1"/>
    <col min="50" max="58" width="8.5703125" style="1" customWidth="1"/>
    <col min="59" max="16384" width="11.42578125" style="1"/>
  </cols>
  <sheetData>
    <row r="1" spans="2:60" ht="12" customHeight="1"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C1" s="20"/>
      <c r="AD1" s="20"/>
      <c r="AE1" s="20"/>
      <c r="AF1" s="20"/>
      <c r="AG1" s="20"/>
      <c r="AH1" s="20"/>
      <c r="AI1" s="20"/>
      <c r="AJ1" s="20"/>
      <c r="AK1" s="20"/>
      <c r="AX1" s="64"/>
      <c r="AY1" s="64"/>
    </row>
    <row r="2" spans="2:60" ht="15" customHeight="1">
      <c r="B2" s="35" t="s">
        <v>102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P2" s="68"/>
      <c r="AS2" s="68"/>
      <c r="AT2" s="68"/>
    </row>
    <row r="3" spans="2:60" s="70" customFormat="1" ht="15" customHeight="1" thickBot="1">
      <c r="B3" s="213" t="s">
        <v>27</v>
      </c>
      <c r="AN3" s="8"/>
      <c r="AR3" s="8"/>
      <c r="AV3" s="69"/>
    </row>
    <row r="4" spans="2:60" s="71" customFormat="1" ht="15" customHeight="1">
      <c r="B4" s="214"/>
      <c r="C4" s="1"/>
      <c r="D4" s="1"/>
      <c r="E4" s="1"/>
      <c r="F4" s="1"/>
      <c r="G4" s="261">
        <v>2014</v>
      </c>
      <c r="H4" s="1"/>
      <c r="I4" s="1"/>
      <c r="J4" s="1"/>
      <c r="K4" s="1"/>
      <c r="L4" s="261">
        <v>2015</v>
      </c>
      <c r="M4" s="1"/>
      <c r="N4" s="1"/>
      <c r="O4" s="1"/>
      <c r="P4" s="1"/>
      <c r="Q4" s="261">
        <v>2016</v>
      </c>
      <c r="R4" s="1"/>
      <c r="S4" s="1"/>
      <c r="T4" s="1"/>
      <c r="U4" s="1"/>
      <c r="V4" s="261">
        <v>2017</v>
      </c>
      <c r="W4" s="1"/>
      <c r="X4" s="1"/>
      <c r="Y4" s="1"/>
      <c r="Z4" s="1"/>
      <c r="AA4" s="261">
        <v>2018</v>
      </c>
      <c r="AB4" s="1"/>
      <c r="AC4" s="1"/>
      <c r="AD4" s="1"/>
      <c r="AE4" s="1"/>
      <c r="AF4" s="261">
        <v>2019</v>
      </c>
      <c r="AG4" s="1"/>
      <c r="AH4" s="1"/>
      <c r="AI4" s="1"/>
      <c r="AJ4" s="1"/>
      <c r="AK4" s="261">
        <v>2020</v>
      </c>
      <c r="AN4" s="9"/>
      <c r="AR4" s="9"/>
      <c r="AV4" s="69"/>
    </row>
    <row r="5" spans="2:60" s="73" customFormat="1" ht="15" customHeight="1" thickBot="1">
      <c r="B5" s="72" t="s">
        <v>19</v>
      </c>
      <c r="C5" s="10" t="s">
        <v>75</v>
      </c>
      <c r="D5" s="10" t="s">
        <v>76</v>
      </c>
      <c r="E5" s="10" t="s">
        <v>77</v>
      </c>
      <c r="F5" s="10" t="s">
        <v>78</v>
      </c>
      <c r="G5" s="262"/>
      <c r="H5" s="10" t="s">
        <v>79</v>
      </c>
      <c r="I5" s="10" t="s">
        <v>80</v>
      </c>
      <c r="J5" s="10" t="s">
        <v>81</v>
      </c>
      <c r="K5" s="10" t="s">
        <v>82</v>
      </c>
      <c r="L5" s="262"/>
      <c r="M5" s="10" t="s">
        <v>83</v>
      </c>
      <c r="N5" s="10" t="s">
        <v>84</v>
      </c>
      <c r="O5" s="10" t="s">
        <v>85</v>
      </c>
      <c r="P5" s="10" t="s">
        <v>86</v>
      </c>
      <c r="Q5" s="262"/>
      <c r="R5" s="10" t="s">
        <v>87</v>
      </c>
      <c r="S5" s="10" t="s">
        <v>88</v>
      </c>
      <c r="T5" s="10" t="s">
        <v>89</v>
      </c>
      <c r="U5" s="10" t="s">
        <v>90</v>
      </c>
      <c r="V5" s="262"/>
      <c r="W5" s="10" t="s">
        <v>91</v>
      </c>
      <c r="X5" s="10" t="s">
        <v>92</v>
      </c>
      <c r="Y5" s="10" t="s">
        <v>93</v>
      </c>
      <c r="Z5" s="10" t="s">
        <v>94</v>
      </c>
      <c r="AA5" s="262"/>
      <c r="AB5" s="10" t="s">
        <v>73</v>
      </c>
      <c r="AC5" s="10" t="s">
        <v>95</v>
      </c>
      <c r="AD5" s="10" t="s">
        <v>96</v>
      </c>
      <c r="AE5" s="10" t="s">
        <v>97</v>
      </c>
      <c r="AF5" s="262"/>
      <c r="AG5" s="10" t="s">
        <v>72</v>
      </c>
      <c r="AH5" s="10" t="s">
        <v>98</v>
      </c>
      <c r="AI5" s="10" t="s">
        <v>99</v>
      </c>
      <c r="AJ5" s="10" t="s">
        <v>100</v>
      </c>
      <c r="AK5" s="262"/>
      <c r="AN5" s="11"/>
      <c r="AR5" s="11"/>
      <c r="AV5" s="69"/>
    </row>
    <row r="6" spans="2:60" s="7" customFormat="1" ht="15" customHeight="1">
      <c r="B6" s="74" t="s">
        <v>20</v>
      </c>
      <c r="C6" s="75">
        <f>+[2]Chile!CM9</f>
        <v>4555.2201267090004</v>
      </c>
      <c r="D6" s="76">
        <f>+[2]Chile!CN9</f>
        <v>3347.2100427</v>
      </c>
      <c r="E6" s="76">
        <f>+[2]Chile!CO9</f>
        <v>3547.5774417589996</v>
      </c>
      <c r="F6" s="76">
        <f>+[2]Chile!CP9</f>
        <v>4766.3248896870009</v>
      </c>
      <c r="G6" s="264">
        <f>+[2]Chile!CQ9</f>
        <v>16216.332500855002</v>
      </c>
      <c r="H6" s="75">
        <f>+[2]Chile!CR9</f>
        <v>4740.1182839900039</v>
      </c>
      <c r="I6" s="76">
        <f>+[2]Chile!CS9</f>
        <v>3623.4513982300009</v>
      </c>
      <c r="J6" s="76">
        <f>+[2]Chile!CT9</f>
        <v>3673.0076364999995</v>
      </c>
      <c r="K6" s="76">
        <f>+[2]Chile!CU9</f>
        <v>4844.9863916900003</v>
      </c>
      <c r="L6" s="264">
        <f>+[2]Chile!CV9</f>
        <v>16881.563710410002</v>
      </c>
      <c r="M6" s="75">
        <f>+[2]Chile!CW9</f>
        <v>5111.8707614970008</v>
      </c>
      <c r="N6" s="76">
        <f>+[2]Chile!CX9</f>
        <v>3419.3708582549989</v>
      </c>
      <c r="O6" s="76">
        <f>+[2]Chile!CY9</f>
        <v>3801.5577570750002</v>
      </c>
      <c r="P6" s="76">
        <f>+[2]Chile!CZ9</f>
        <v>5311.7787565729986</v>
      </c>
      <c r="Q6" s="264">
        <f>+[2]Chile!DA9</f>
        <v>17644.578133399998</v>
      </c>
      <c r="R6" s="75">
        <f>+[2]Chile!DB9</f>
        <v>5277.162702089</v>
      </c>
      <c r="S6" s="76">
        <f>+[2]Chile!DC9</f>
        <v>3510.8465797289982</v>
      </c>
      <c r="T6" s="76">
        <f>+[2]Chile!DD9</f>
        <v>3877.2141655770006</v>
      </c>
      <c r="U6" s="76">
        <f>+[2]Chile!DE9</f>
        <v>5197.6829467779971</v>
      </c>
      <c r="V6" s="264">
        <f>+[2]Chile!DF9</f>
        <v>17862.906394172998</v>
      </c>
      <c r="W6" s="75">
        <f>+[2]Chile!DG9</f>
        <v>5186.8506785239997</v>
      </c>
      <c r="X6" s="76">
        <f>+[2]Chile!DH9</f>
        <v>3833.5240073690006</v>
      </c>
      <c r="Y6" s="76">
        <f>+[2]Chile!DI9</f>
        <v>4170.0415044899992</v>
      </c>
      <c r="Z6" s="76">
        <f>+[2]Chile!DJ9</f>
        <v>5677.534360360999</v>
      </c>
      <c r="AA6" s="264">
        <f>+[2]Chile!DK9</f>
        <v>18867.950550743997</v>
      </c>
      <c r="AB6" s="75">
        <v>5433.2603590109993</v>
      </c>
      <c r="AC6" s="76">
        <v>3917.1530461739981</v>
      </c>
      <c r="AD6" s="76">
        <v>4442.3646933139989</v>
      </c>
      <c r="AE6" s="76">
        <v>6008.842143134998</v>
      </c>
      <c r="AF6" s="264">
        <f>+'[5]19-18'!C6</f>
        <v>19801.620241632998</v>
      </c>
      <c r="AG6" s="75">
        <v>5997.1932323819992</v>
      </c>
      <c r="AH6" s="76"/>
      <c r="AI6" s="76"/>
      <c r="AJ6" s="76"/>
      <c r="AK6" s="264"/>
      <c r="AN6" s="77"/>
      <c r="AR6" s="77"/>
      <c r="AV6" s="69"/>
    </row>
    <row r="7" spans="2:60" ht="15" customHeight="1">
      <c r="B7" s="78" t="s">
        <v>1</v>
      </c>
      <c r="C7" s="79">
        <f>+[2]Chile!CM12</f>
        <v>221765.70277099998</v>
      </c>
      <c r="D7" s="80">
        <f>+[2]Chile!CN12</f>
        <v>172541.69303399997</v>
      </c>
      <c r="E7" s="80">
        <f>+[2]Chile!CO12</f>
        <v>188620.25093899999</v>
      </c>
      <c r="F7" s="80">
        <f>+[2]Chile!CP12</f>
        <v>247413.74647400001</v>
      </c>
      <c r="G7" s="265">
        <f>+[2]Chile!CQ12</f>
        <v>830341.39321800007</v>
      </c>
      <c r="H7" s="79">
        <f>+[2]Chile!CR12</f>
        <v>246150.35006700002</v>
      </c>
      <c r="I7" s="80">
        <f>+[2]Chile!CS12</f>
        <v>194676.430933</v>
      </c>
      <c r="J7" s="80">
        <f>+[2]Chile!CT12</f>
        <v>200106.08494</v>
      </c>
      <c r="K7" s="80">
        <f>+[2]Chile!CU12</f>
        <v>265452.49870699999</v>
      </c>
      <c r="L7" s="265">
        <f>+[2]Chile!CV12</f>
        <v>906385.3646470001</v>
      </c>
      <c r="M7" s="79">
        <f>+[2]Chile!CW12</f>
        <v>279511.78936400003</v>
      </c>
      <c r="N7" s="80">
        <f>+[2]Chile!CX12</f>
        <v>197105.82271000001</v>
      </c>
      <c r="O7" s="80">
        <f>+[2]Chile!CY12</f>
        <v>221379.086388</v>
      </c>
      <c r="P7" s="80">
        <f>+[2]Chile!CZ12</f>
        <v>299378.99103999999</v>
      </c>
      <c r="Q7" s="265">
        <f>+[2]Chile!DA12</f>
        <v>997375.68950200011</v>
      </c>
      <c r="R7" s="79">
        <f>+[2]Chile!DB12</f>
        <v>291633.38998500002</v>
      </c>
      <c r="S7" s="80">
        <f>+[2]Chile!DC12</f>
        <v>210652.43149700001</v>
      </c>
      <c r="T7" s="80">
        <f>+[2]Chile!DD12</f>
        <v>235145.346621</v>
      </c>
      <c r="U7" s="80">
        <f>+[2]Chile!DE12</f>
        <v>309688.32361000002</v>
      </c>
      <c r="V7" s="265">
        <f>+[2]Chile!DF12</f>
        <v>1047119.491713</v>
      </c>
      <c r="W7" s="79">
        <f>+[2]Chile!DG12</f>
        <v>302561.67106000002</v>
      </c>
      <c r="X7" s="80">
        <f>+[2]Chile!DH12</f>
        <v>228107.666272</v>
      </c>
      <c r="Y7" s="80">
        <f>+[2]Chile!DI12</f>
        <v>251303.38059099999</v>
      </c>
      <c r="Z7" s="80">
        <f>+[2]Chile!DJ12</f>
        <v>327601.47389099997</v>
      </c>
      <c r="AA7" s="265">
        <f>+[2]Chile!DK12</f>
        <v>1109574.191814</v>
      </c>
      <c r="AB7" s="79">
        <v>314146.654736</v>
      </c>
      <c r="AC7" s="80">
        <v>235433.77139400001</v>
      </c>
      <c r="AD7" s="80">
        <v>265335.94721299998</v>
      </c>
      <c r="AE7" s="80">
        <v>349387.66210700001</v>
      </c>
      <c r="AF7" s="265">
        <f>+'[5]19-18'!C7</f>
        <v>1164304.0354500001</v>
      </c>
      <c r="AG7" s="79">
        <v>341368.85741400003</v>
      </c>
      <c r="AH7" s="80"/>
      <c r="AI7" s="80"/>
      <c r="AJ7" s="80"/>
      <c r="AK7" s="265"/>
      <c r="AN7" s="81"/>
      <c r="AR7" s="81"/>
      <c r="AV7" s="69"/>
    </row>
    <row r="8" spans="2:60" s="7" customFormat="1" ht="15" customHeight="1">
      <c r="B8" s="82" t="s">
        <v>24</v>
      </c>
      <c r="C8" s="83">
        <f t="shared" ref="C8:AA8" si="0">C7/C6*1000</f>
        <v>48683.860845868396</v>
      </c>
      <c r="D8" s="84">
        <f t="shared" si="0"/>
        <v>51547.913286858035</v>
      </c>
      <c r="E8" s="84">
        <f t="shared" si="0"/>
        <v>53168.747979600463</v>
      </c>
      <c r="F8" s="84">
        <f t="shared" si="0"/>
        <v>51908.703707826222</v>
      </c>
      <c r="G8" s="266">
        <f t="shared" si="0"/>
        <v>51204.018736925907</v>
      </c>
      <c r="H8" s="83">
        <f t="shared" si="0"/>
        <v>51929.157738190974</v>
      </c>
      <c r="I8" s="84">
        <f t="shared" si="0"/>
        <v>53726.795129112637</v>
      </c>
      <c r="J8" s="84">
        <f t="shared" si="0"/>
        <v>54480.171223025449</v>
      </c>
      <c r="K8" s="84">
        <f t="shared" si="0"/>
        <v>54789.111309434738</v>
      </c>
      <c r="L8" s="266">
        <f t="shared" si="0"/>
        <v>53690.84168950998</v>
      </c>
      <c r="M8" s="83">
        <f t="shared" si="0"/>
        <v>54678.96243960315</v>
      </c>
      <c r="N8" s="84">
        <f t="shared" si="0"/>
        <v>57643.885638830252</v>
      </c>
      <c r="O8" s="84">
        <f t="shared" si="0"/>
        <v>58233.782184683623</v>
      </c>
      <c r="P8" s="84">
        <f t="shared" si="0"/>
        <v>56361.34424264884</v>
      </c>
      <c r="Q8" s="266">
        <f t="shared" si="0"/>
        <v>56525.90172241268</v>
      </c>
      <c r="R8" s="83">
        <f t="shared" si="0"/>
        <v>55263.293259757746</v>
      </c>
      <c r="S8" s="84">
        <f t="shared" si="0"/>
        <v>60000.466187633938</v>
      </c>
      <c r="T8" s="84">
        <f t="shared" si="0"/>
        <v>60648.015966898769</v>
      </c>
      <c r="U8" s="84">
        <f t="shared" si="0"/>
        <v>59581.99582026706</v>
      </c>
      <c r="V8" s="266">
        <f t="shared" si="0"/>
        <v>58619.771531388498</v>
      </c>
      <c r="W8" s="83">
        <f t="shared" si="0"/>
        <v>58332.442904660355</v>
      </c>
      <c r="X8" s="84">
        <f t="shared" si="0"/>
        <v>59503.387961969071</v>
      </c>
      <c r="Y8" s="84">
        <f t="shared" si="0"/>
        <v>60263.999847582971</v>
      </c>
      <c r="Z8" s="84">
        <f t="shared" si="0"/>
        <v>57701.36349648967</v>
      </c>
      <c r="AA8" s="266">
        <f t="shared" si="0"/>
        <v>58807.351059664899</v>
      </c>
      <c r="AB8" s="83">
        <v>57819.179273268477</v>
      </c>
      <c r="AC8" s="84">
        <v>60103.286396725118</v>
      </c>
      <c r="AD8" s="84">
        <v>59728.537734046251</v>
      </c>
      <c r="AE8" s="84">
        <v>58145.588415260594</v>
      </c>
      <c r="AF8" s="266">
        <f>+'[5]19-18'!C8</f>
        <v>58798.422616046613</v>
      </c>
      <c r="AG8" s="83">
        <v>56921.437110075109</v>
      </c>
      <c r="AH8" s="84"/>
      <c r="AI8" s="84"/>
      <c r="AJ8" s="84"/>
      <c r="AK8" s="266"/>
      <c r="AN8" s="85"/>
      <c r="AR8" s="85"/>
      <c r="AV8" s="69"/>
      <c r="AY8"/>
      <c r="AZ8"/>
      <c r="BA8"/>
      <c r="BB8"/>
      <c r="BC8"/>
      <c r="BD8"/>
      <c r="BE8"/>
    </row>
    <row r="9" spans="2:60" s="7" customFormat="1" ht="15" customHeight="1">
      <c r="B9" s="86" t="s">
        <v>4</v>
      </c>
      <c r="C9" s="87">
        <f>+[2]Chile!CM22</f>
        <v>-98735.993580999988</v>
      </c>
      <c r="D9" s="40">
        <f>+[2]Chile!CN22</f>
        <v>-83846.517468500009</v>
      </c>
      <c r="E9" s="40">
        <f>+[2]Chile!CO22</f>
        <v>-89714.384243000008</v>
      </c>
      <c r="F9" s="40">
        <f>+[2]Chile!CP22</f>
        <v>-111261.729794</v>
      </c>
      <c r="G9" s="248">
        <f>+[2]Chile!CQ22</f>
        <v>-383558.62508650002</v>
      </c>
      <c r="H9" s="87">
        <f>+[2]Chile!CR22</f>
        <v>-106270.04876999999</v>
      </c>
      <c r="I9" s="40">
        <f>+[2]Chile!CS22</f>
        <v>-92392.503146000003</v>
      </c>
      <c r="J9" s="40">
        <f>+[2]Chile!CT22</f>
        <v>-99111.87775</v>
      </c>
      <c r="K9" s="40">
        <f>+[2]Chile!CU22</f>
        <v>-119538.65339400001</v>
      </c>
      <c r="L9" s="248">
        <f>+[2]Chile!CV22</f>
        <v>-417313.08306000003</v>
      </c>
      <c r="M9" s="87">
        <f>+[2]Chile!CW22</f>
        <v>-122658.98374700001</v>
      </c>
      <c r="N9" s="40">
        <f>+[2]Chile!CX22</f>
        <v>-96286.298426000008</v>
      </c>
      <c r="O9" s="40">
        <f>+[2]Chile!CY22</f>
        <v>-111007.738579</v>
      </c>
      <c r="P9" s="40">
        <f>+[2]Chile!CZ22</f>
        <v>-141198.665511</v>
      </c>
      <c r="Q9" s="248">
        <f>+[2]Chile!DA22</f>
        <v>-471151.68626300001</v>
      </c>
      <c r="R9" s="87">
        <f>+[2]Chile!DB22</f>
        <v>-130025.66703099999</v>
      </c>
      <c r="S9" s="40">
        <f>+[2]Chile!DC22</f>
        <v>-102076.17611299999</v>
      </c>
      <c r="T9" s="40">
        <f>+[2]Chile!DD22</f>
        <v>-113752.447629</v>
      </c>
      <c r="U9" s="40">
        <f>+[2]Chile!DE22</f>
        <v>-137750.20712599999</v>
      </c>
      <c r="V9" s="248">
        <f>+[2]Chile!DF22</f>
        <v>-483604.49789899995</v>
      </c>
      <c r="W9" s="87">
        <f>+[2]Chile!DG22</f>
        <v>-128698.741194</v>
      </c>
      <c r="X9" s="40">
        <f>+[2]Chile!DH22</f>
        <v>-107514.417877</v>
      </c>
      <c r="Y9" s="40">
        <f>+[2]Chile!DI22</f>
        <v>-117764.424107</v>
      </c>
      <c r="Z9" s="40">
        <f>+[2]Chile!DJ22</f>
        <v>-147278.160741</v>
      </c>
      <c r="AA9" s="248">
        <f>+[2]Chile!DK22</f>
        <v>-501255.74391900003</v>
      </c>
      <c r="AB9" s="87">
        <v>-140787.81647600001</v>
      </c>
      <c r="AC9" s="40">
        <v>-114305.068037</v>
      </c>
      <c r="AD9" s="40">
        <v>-126837.27622900001</v>
      </c>
      <c r="AE9" s="40">
        <v>-158118.170094</v>
      </c>
      <c r="AF9" s="248">
        <f>+'[5]19-18'!C9</f>
        <v>-540048.33083600004</v>
      </c>
      <c r="AG9" s="87">
        <v>-163227.319579</v>
      </c>
      <c r="AH9" s="40"/>
      <c r="AI9" s="40"/>
      <c r="AJ9" s="40"/>
      <c r="AK9" s="248"/>
      <c r="AN9" s="77"/>
      <c r="AR9" s="77"/>
      <c r="AV9" s="69"/>
      <c r="AX9" s="165"/>
      <c r="AY9" s="12"/>
      <c r="AZ9" s="12"/>
      <c r="BA9" s="12"/>
      <c r="BB9" s="12"/>
      <c r="BC9" s="12"/>
    </row>
    <row r="10" spans="2:60" s="7" customFormat="1" ht="15" customHeight="1">
      <c r="B10" s="88" t="s">
        <v>66</v>
      </c>
      <c r="C10" s="89">
        <f t="shared" ref="C10:AA10" si="1">ABS(C9/C$7)*100</f>
        <v>44.522661686309938</v>
      </c>
      <c r="D10" s="42">
        <f t="shared" si="1"/>
        <v>48.594931459248954</v>
      </c>
      <c r="E10" s="42">
        <f t="shared" si="1"/>
        <v>47.563495327982437</v>
      </c>
      <c r="F10" s="42">
        <f t="shared" si="1"/>
        <v>44.969906231823771</v>
      </c>
      <c r="G10" s="246">
        <f t="shared" si="1"/>
        <v>46.192882616632303</v>
      </c>
      <c r="H10" s="89">
        <f t="shared" si="1"/>
        <v>43.172820490027412</v>
      </c>
      <c r="I10" s="42">
        <f t="shared" si="1"/>
        <v>47.459521783506439</v>
      </c>
      <c r="J10" s="42">
        <f t="shared" si="1"/>
        <v>49.5296671161788</v>
      </c>
      <c r="K10" s="42">
        <f t="shared" si="1"/>
        <v>45.032031710480851</v>
      </c>
      <c r="L10" s="246">
        <f t="shared" si="1"/>
        <v>46.041463083699099</v>
      </c>
      <c r="M10" s="89">
        <f t="shared" si="1"/>
        <v>43.883295236346832</v>
      </c>
      <c r="N10" s="42">
        <f t="shared" si="1"/>
        <v>48.850052779853776</v>
      </c>
      <c r="O10" s="42">
        <f t="shared" si="1"/>
        <v>50.143733263241643</v>
      </c>
      <c r="P10" s="42">
        <f t="shared" si="1"/>
        <v>47.163852420136742</v>
      </c>
      <c r="Q10" s="246">
        <f t="shared" si="1"/>
        <v>47.239138794153973</v>
      </c>
      <c r="R10" s="89">
        <f t="shared" si="1"/>
        <v>44.585315500974623</v>
      </c>
      <c r="S10" s="42">
        <f t="shared" si="1"/>
        <v>48.457155413586435</v>
      </c>
      <c r="T10" s="42">
        <f t="shared" si="1"/>
        <v>48.375376873752337</v>
      </c>
      <c r="U10" s="42">
        <f t="shared" si="1"/>
        <v>44.480271493694751</v>
      </c>
      <c r="V10" s="246">
        <f t="shared" si="1"/>
        <v>46.184270441558049</v>
      </c>
      <c r="W10" s="89">
        <f t="shared" si="1"/>
        <v>42.536366468070632</v>
      </c>
      <c r="X10" s="42">
        <f t="shared" si="1"/>
        <v>47.133189179533197</v>
      </c>
      <c r="Y10" s="42">
        <f t="shared" si="1"/>
        <v>46.861456391891267</v>
      </c>
      <c r="Z10" s="42">
        <f t="shared" si="1"/>
        <v>44.956501261042128</v>
      </c>
      <c r="AA10" s="246">
        <f t="shared" si="1"/>
        <v>45.175504947489479</v>
      </c>
      <c r="AB10" s="89">
        <v>44.815952789411085</v>
      </c>
      <c r="AC10" s="42">
        <v>48.550837613568063</v>
      </c>
      <c r="AD10" s="42">
        <v>47.80252263639975</v>
      </c>
      <c r="AE10" s="42">
        <v>45.255796710296053</v>
      </c>
      <c r="AF10" s="246">
        <f>+'[5]19-18'!C10</f>
        <v>46.383789319022064</v>
      </c>
      <c r="AG10" s="89">
        <v>47.815527407950896</v>
      </c>
      <c r="AH10" s="42"/>
      <c r="AI10" s="42"/>
      <c r="AJ10" s="42"/>
      <c r="AK10" s="246"/>
      <c r="AN10" s="90"/>
      <c r="AR10" s="90"/>
      <c r="AV10" s="69"/>
      <c r="AX10" s="165"/>
      <c r="AY10" s="12"/>
      <c r="AZ10" s="12"/>
      <c r="BA10" s="12"/>
      <c r="BB10" s="12"/>
      <c r="BC10" s="12"/>
    </row>
    <row r="11" spans="2:60" ht="15" customHeight="1">
      <c r="B11" s="91" t="s">
        <v>5</v>
      </c>
      <c r="C11" s="92">
        <f>+[2]Chile!CM26</f>
        <v>123029.70918999999</v>
      </c>
      <c r="D11" s="93">
        <f>+[2]Chile!CN26</f>
        <v>88695.175565499958</v>
      </c>
      <c r="E11" s="93">
        <f>+[2]Chile!CO26</f>
        <v>98905.866695999983</v>
      </c>
      <c r="F11" s="93">
        <f>+[2]Chile!CP26</f>
        <v>136152.01668</v>
      </c>
      <c r="G11" s="267">
        <f>+[2]Chile!CQ26</f>
        <v>446782.76813149994</v>
      </c>
      <c r="H11" s="92">
        <f>+[2]Chile!CR26</f>
        <v>139880.30129700003</v>
      </c>
      <c r="I11" s="93">
        <f>+[2]Chile!CS26</f>
        <v>102283.92778699999</v>
      </c>
      <c r="J11" s="93">
        <f>+[2]Chile!CT26</f>
        <v>100994.20719</v>
      </c>
      <c r="K11" s="93">
        <f>+[2]Chile!CU26</f>
        <v>145913.84531299997</v>
      </c>
      <c r="L11" s="267">
        <f>+[2]Chile!CV26</f>
        <v>489072.281587</v>
      </c>
      <c r="M11" s="92">
        <f>+[2]Chile!CW26</f>
        <v>156852.80561700003</v>
      </c>
      <c r="N11" s="93">
        <f>+[2]Chile!CX26</f>
        <v>100819.524284</v>
      </c>
      <c r="O11" s="93">
        <f>+[2]Chile!CY26</f>
        <v>110371.347809</v>
      </c>
      <c r="P11" s="93">
        <f>+[2]Chile!CZ26</f>
        <v>158180.32552899999</v>
      </c>
      <c r="Q11" s="267">
        <f>+[2]Chile!DA26</f>
        <v>526224.00323899998</v>
      </c>
      <c r="R11" s="92">
        <f>+[2]Chile!DB26</f>
        <v>161607.72295400003</v>
      </c>
      <c r="S11" s="93">
        <f>+[2]Chile!DC26</f>
        <v>108576.25538400002</v>
      </c>
      <c r="T11" s="93">
        <f>+[2]Chile!DD26</f>
        <v>121392.898992</v>
      </c>
      <c r="U11" s="93">
        <f>+[2]Chile!DE26</f>
        <v>171938.11648400003</v>
      </c>
      <c r="V11" s="267">
        <f>+[2]Chile!DF26</f>
        <v>563514.99381400004</v>
      </c>
      <c r="W11" s="92">
        <f>+[2]Chile!DG26</f>
        <v>173862.92986600002</v>
      </c>
      <c r="X11" s="93">
        <f>+[2]Chile!DH26</f>
        <v>120593.248395</v>
      </c>
      <c r="Y11" s="93">
        <f>+[2]Chile!DI26</f>
        <v>133538.95648399999</v>
      </c>
      <c r="Z11" s="93">
        <f>+[2]Chile!DJ26</f>
        <v>180323.31314999997</v>
      </c>
      <c r="AA11" s="267">
        <f>+[2]Chile!DK26</f>
        <v>608318.44789499999</v>
      </c>
      <c r="AB11" s="92">
        <v>173358.83825999999</v>
      </c>
      <c r="AC11" s="93">
        <v>121128.70335700001</v>
      </c>
      <c r="AD11" s="93">
        <v>138498.67098399997</v>
      </c>
      <c r="AE11" s="93">
        <v>191269.49201300001</v>
      </c>
      <c r="AF11" s="267">
        <f>+'[5]19-18'!C11</f>
        <v>624255.70461400005</v>
      </c>
      <c r="AG11" s="92">
        <v>178141.53783500002</v>
      </c>
      <c r="AH11" s="93"/>
      <c r="AI11" s="93"/>
      <c r="AJ11" s="93"/>
      <c r="AK11" s="267"/>
      <c r="AN11" s="77"/>
      <c r="AR11" s="77"/>
      <c r="AV11" s="69"/>
      <c r="AX11" s="165"/>
    </row>
    <row r="12" spans="2:60" ht="15" customHeight="1">
      <c r="B12" s="88" t="s">
        <v>66</v>
      </c>
      <c r="C12" s="89">
        <f t="shared" ref="C12" si="2">ABS(C11/C$7)*100</f>
        <v>55.477338313690062</v>
      </c>
      <c r="D12" s="42">
        <f t="shared" ref="D12" si="3">ABS(D11/D$7)*100</f>
        <v>51.405068540751046</v>
      </c>
      <c r="E12" s="42">
        <f t="shared" ref="E12" si="4">ABS(E11/E$7)*100</f>
        <v>52.436504672017556</v>
      </c>
      <c r="F12" s="42">
        <f t="shared" ref="F12" si="5">ABS(F11/F$7)*100</f>
        <v>55.030093768176222</v>
      </c>
      <c r="G12" s="246">
        <f t="shared" ref="G12" si="6">ABS(G11/G$7)*100</f>
        <v>53.807117383367689</v>
      </c>
      <c r="H12" s="89">
        <f t="shared" ref="H12" si="7">ABS(H11/H$7)*100</f>
        <v>56.827179509972581</v>
      </c>
      <c r="I12" s="42">
        <f t="shared" ref="I12" si="8">ABS(I11/I$7)*100</f>
        <v>52.540478216493561</v>
      </c>
      <c r="J12" s="42">
        <f t="shared" ref="J12" si="9">ABS(J11/J$7)*100</f>
        <v>50.4703328838212</v>
      </c>
      <c r="K12" s="42">
        <f t="shared" ref="K12" si="10">ABS(K11/K$7)*100</f>
        <v>54.967968289519142</v>
      </c>
      <c r="L12" s="246">
        <f t="shared" ref="L12" si="11">ABS(L11/L$7)*100</f>
        <v>53.958536916300893</v>
      </c>
      <c r="M12" s="89">
        <f t="shared" ref="M12" si="12">ABS(M11/M$7)*100</f>
        <v>56.116704763653182</v>
      </c>
      <c r="N12" s="42">
        <f t="shared" ref="N12" si="13">ABS(N11/N$7)*100</f>
        <v>51.149947220146231</v>
      </c>
      <c r="O12" s="42">
        <f t="shared" ref="O12" si="14">ABS(O11/O$7)*100</f>
        <v>49.856266736758357</v>
      </c>
      <c r="P12" s="42">
        <f t="shared" ref="P12" si="15">ABS(P11/P$7)*100</f>
        <v>52.836147579863258</v>
      </c>
      <c r="Q12" s="246">
        <f t="shared" ref="Q12" si="16">ABS(Q11/Q$7)*100</f>
        <v>52.760861205846012</v>
      </c>
      <c r="R12" s="89">
        <f t="shared" ref="R12" si="17">ABS(R11/R$7)*100</f>
        <v>55.414684499025377</v>
      </c>
      <c r="S12" s="42">
        <f t="shared" ref="S12" si="18">ABS(S11/S$7)*100</f>
        <v>51.542844586413572</v>
      </c>
      <c r="T12" s="42">
        <f t="shared" ref="T12" si="19">ABS(T11/T$7)*100</f>
        <v>51.62462312624767</v>
      </c>
      <c r="U12" s="42">
        <f t="shared" ref="U12" si="20">ABS(U11/U$7)*100</f>
        <v>55.519728506305242</v>
      </c>
      <c r="V12" s="246">
        <f t="shared" ref="V12" si="21">ABS(V11/V$7)*100</f>
        <v>53.815729558441951</v>
      </c>
      <c r="W12" s="89">
        <f t="shared" ref="W12" si="22">ABS(W11/W$7)*100</f>
        <v>57.463633531929368</v>
      </c>
      <c r="X12" s="42">
        <f t="shared" ref="X12" si="23">ABS(X11/X$7)*100</f>
        <v>52.866810820466803</v>
      </c>
      <c r="Y12" s="42">
        <f t="shared" ref="Y12" si="24">ABS(Y11/Y$7)*100</f>
        <v>53.138543608108733</v>
      </c>
      <c r="Z12" s="42">
        <f t="shared" ref="Z12:AA12" si="25">ABS(Z11/Z$7)*100</f>
        <v>55.043498738957872</v>
      </c>
      <c r="AA12" s="246">
        <f t="shared" si="25"/>
        <v>54.824495052510514</v>
      </c>
      <c r="AB12" s="89">
        <v>55.184047210588915</v>
      </c>
      <c r="AC12" s="42">
        <v>51.449162386431937</v>
      </c>
      <c r="AD12" s="42">
        <v>52.197477363600257</v>
      </c>
      <c r="AE12" s="42">
        <v>54.744203289703954</v>
      </c>
      <c r="AF12" s="246">
        <f>+'[5]19-18'!C12</f>
        <v>53.616210680977936</v>
      </c>
      <c r="AG12" s="89">
        <v>52.184472592049104</v>
      </c>
      <c r="AH12" s="42"/>
      <c r="AI12" s="42"/>
      <c r="AJ12" s="42"/>
      <c r="AK12" s="246"/>
      <c r="AN12" s="94"/>
      <c r="AR12" s="94"/>
      <c r="AV12" s="69"/>
      <c r="AX12" s="70"/>
      <c r="AY12" s="156"/>
    </row>
    <row r="13" spans="2:60" ht="15" customHeight="1">
      <c r="B13" s="95" t="s">
        <v>6</v>
      </c>
      <c r="C13" s="96">
        <f>+[2]Chile!CM31</f>
        <v>-82508.525918999992</v>
      </c>
      <c r="D13" s="97">
        <f>+[2]Chile!CN31</f>
        <v>-69532.087738499991</v>
      </c>
      <c r="E13" s="97">
        <f>+[2]Chile!CO31</f>
        <v>-74552.785714499987</v>
      </c>
      <c r="F13" s="97">
        <f>+[2]Chile!CP31</f>
        <v>-91171.836818999989</v>
      </c>
      <c r="G13" s="268">
        <f>+[2]Chile!CQ31</f>
        <v>-317765.23619099997</v>
      </c>
      <c r="H13" s="96">
        <f>+[2]Chile!CR31</f>
        <v>-89309.568960000004</v>
      </c>
      <c r="I13" s="97">
        <f>+[2]Chile!CS31</f>
        <v>-72021.566743000003</v>
      </c>
      <c r="J13" s="97">
        <f>+[2]Chile!CT31</f>
        <v>-78224.511427999983</v>
      </c>
      <c r="K13" s="97">
        <f>+[2]Chile!CU31</f>
        <v>-98022.96630900001</v>
      </c>
      <c r="L13" s="268">
        <f>+[2]Chile!CV31</f>
        <v>-337578.61343999999</v>
      </c>
      <c r="M13" s="96">
        <f>+[2]Chile!CW31</f>
        <v>-99574.133012999999</v>
      </c>
      <c r="N13" s="97">
        <f>+[2]Chile!CX31</f>
        <v>-85082.753041000004</v>
      </c>
      <c r="O13" s="97">
        <f>+[2]Chile!CY31</f>
        <v>-87302.047826999973</v>
      </c>
      <c r="P13" s="97">
        <f>+[2]Chile!CZ31</f>
        <v>-101449.03709300001</v>
      </c>
      <c r="Q13" s="268">
        <f>+[2]Chile!DA31</f>
        <v>-373407.970974</v>
      </c>
      <c r="R13" s="96">
        <f>+[2]Chile!DB31</f>
        <v>-97369.6541</v>
      </c>
      <c r="S13" s="97">
        <f>+[2]Chile!DC31</f>
        <v>-86111.360103000014</v>
      </c>
      <c r="T13" s="97">
        <f>+[2]Chile!DD31</f>
        <v>-91929.259021000005</v>
      </c>
      <c r="U13" s="97">
        <f>+[2]Chile!DE31</f>
        <v>-107758.850191</v>
      </c>
      <c r="V13" s="268">
        <f>+[2]Chile!DF31</f>
        <v>-383169.12341500004</v>
      </c>
      <c r="W13" s="96">
        <f>+[2]Chile!DG31</f>
        <v>-104426.256058</v>
      </c>
      <c r="X13" s="97">
        <f>+[2]Chile!DH31</f>
        <v>-92007.589333999989</v>
      </c>
      <c r="Y13" s="97">
        <f>+[2]Chile!DI31</f>
        <v>-98215.836955000006</v>
      </c>
      <c r="Z13" s="97">
        <f>+[2]Chile!DJ31</f>
        <v>-112593.18703700001</v>
      </c>
      <c r="AA13" s="268">
        <f>+[2]Chile!DK31</f>
        <v>-407242.86938400002</v>
      </c>
      <c r="AB13" s="96">
        <v>-110731.22845099999</v>
      </c>
      <c r="AC13" s="97">
        <v>-91777.845746000006</v>
      </c>
      <c r="AD13" s="97">
        <v>-104626.334592</v>
      </c>
      <c r="AE13" s="97">
        <v>-121957.760507</v>
      </c>
      <c r="AF13" s="268">
        <f>+'[5]19-18'!C13</f>
        <v>-429093.16929599998</v>
      </c>
      <c r="AG13" s="96">
        <v>-121583.161676</v>
      </c>
      <c r="AH13" s="97"/>
      <c r="AI13" s="97"/>
      <c r="AJ13" s="97"/>
      <c r="AK13" s="268"/>
      <c r="AN13" s="81"/>
      <c r="AR13" s="81"/>
      <c r="AV13" s="69"/>
      <c r="AX13" s="165"/>
    </row>
    <row r="14" spans="2:60" s="7" customFormat="1" ht="15" customHeight="1">
      <c r="B14" s="88" t="s">
        <v>66</v>
      </c>
      <c r="C14" s="89">
        <f t="shared" ref="C14:AA14" si="26">ABS(C13/C$7)*100</f>
        <v>37.205268843667888</v>
      </c>
      <c r="D14" s="42">
        <f t="shared" si="26"/>
        <v>40.298716510680372</v>
      </c>
      <c r="E14" s="42">
        <f t="shared" si="26"/>
        <v>39.525334816042864</v>
      </c>
      <c r="F14" s="42">
        <f t="shared" si="26"/>
        <v>36.849947958967178</v>
      </c>
      <c r="G14" s="246">
        <f t="shared" si="26"/>
        <v>38.269227426985928</v>
      </c>
      <c r="H14" s="89">
        <f t="shared" si="26"/>
        <v>36.282527705400661</v>
      </c>
      <c r="I14" s="42">
        <f t="shared" si="26"/>
        <v>36.995524521295032</v>
      </c>
      <c r="J14" s="42">
        <f t="shared" si="26"/>
        <v>39.091520605910056</v>
      </c>
      <c r="K14" s="42">
        <f t="shared" si="26"/>
        <v>36.92674462906276</v>
      </c>
      <c r="L14" s="246">
        <f t="shared" si="26"/>
        <v>37.244490765963874</v>
      </c>
      <c r="M14" s="89">
        <f t="shared" si="26"/>
        <v>35.624305235772191</v>
      </c>
      <c r="N14" s="42">
        <f t="shared" si="26"/>
        <v>43.166027198588388</v>
      </c>
      <c r="O14" s="42">
        <f t="shared" si="26"/>
        <v>39.435544364832218</v>
      </c>
      <c r="P14" s="42">
        <f t="shared" si="26"/>
        <v>33.886491747660877</v>
      </c>
      <c r="Q14" s="246">
        <f t="shared" si="26"/>
        <v>37.439048786164662</v>
      </c>
      <c r="R14" s="89">
        <f t="shared" si="26"/>
        <v>33.38769065675509</v>
      </c>
      <c r="S14" s="42">
        <f t="shared" si="26"/>
        <v>40.878407854611623</v>
      </c>
      <c r="T14" s="42">
        <f t="shared" si="26"/>
        <v>39.094653728856791</v>
      </c>
      <c r="U14" s="42">
        <f t="shared" si="26"/>
        <v>34.795903486081706</v>
      </c>
      <c r="V14" s="246">
        <f t="shared" si="26"/>
        <v>36.592683685810044</v>
      </c>
      <c r="W14" s="89">
        <f t="shared" si="26"/>
        <v>34.514039961555994</v>
      </c>
      <c r="X14" s="42">
        <f t="shared" si="26"/>
        <v>40.335158759762315</v>
      </c>
      <c r="Y14" s="42">
        <f t="shared" si="26"/>
        <v>39.08257689332391</v>
      </c>
      <c r="Z14" s="42">
        <f t="shared" si="26"/>
        <v>34.368950084291185</v>
      </c>
      <c r="AA14" s="246">
        <f t="shared" si="26"/>
        <v>36.702626321743693</v>
      </c>
      <c r="AB14" s="89">
        <v>35.248259620671561</v>
      </c>
      <c r="AC14" s="42">
        <v>38.982447251549637</v>
      </c>
      <c r="AD14" s="42">
        <v>39.431647197057167</v>
      </c>
      <c r="AE14" s="42">
        <v>34.90614401536893</v>
      </c>
      <c r="AF14" s="246">
        <f>+'[5]19-18'!C14</f>
        <v>36.854048103522778</v>
      </c>
      <c r="AG14" s="89">
        <v>35.61636014399177</v>
      </c>
      <c r="AH14" s="42"/>
      <c r="AI14" s="42"/>
      <c r="AJ14" s="42"/>
      <c r="AK14" s="246"/>
      <c r="AN14" s="94"/>
      <c r="AR14" s="94"/>
      <c r="AV14" s="69"/>
      <c r="AX14" s="156"/>
      <c r="AY14" s="156"/>
      <c r="AZ14" s="156"/>
      <c r="BB14" s="156"/>
      <c r="BE14" s="156"/>
      <c r="BH14" s="156"/>
    </row>
    <row r="15" spans="2:60" s="20" customFormat="1" ht="15" customHeight="1">
      <c r="B15" s="98" t="s">
        <v>7</v>
      </c>
      <c r="C15" s="102">
        <f>+[2]Chile!CM36</f>
        <v>246.50817000000001</v>
      </c>
      <c r="D15" s="100">
        <f>+[2]Chile!CN36</f>
        <v>228.01369399999999</v>
      </c>
      <c r="E15" s="100">
        <f>+[2]Chile!CO36</f>
        <v>247.76447199999998</v>
      </c>
      <c r="F15" s="100">
        <f>+[2]Chile!CP36</f>
        <v>0.19164400000002502</v>
      </c>
      <c r="G15" s="269">
        <f>+[2]Chile!CQ36</f>
        <v>722.47798</v>
      </c>
      <c r="H15" s="102">
        <f>+[2]Chile!CR36</f>
        <v>174.87855999999999</v>
      </c>
      <c r="I15" s="100">
        <f>+[2]Chile!CS36</f>
        <v>274.77126399999997</v>
      </c>
      <c r="J15" s="100">
        <f>+[2]Chile!CT36</f>
        <v>-162.34455899999998</v>
      </c>
      <c r="K15" s="100">
        <f>+[2]Chile!CU36</f>
        <v>355.03986199999997</v>
      </c>
      <c r="L15" s="269">
        <f>+[2]Chile!CV36</f>
        <v>642.34512699999993</v>
      </c>
      <c r="M15" s="102">
        <f>+[2]Chile!CW36</f>
        <v>404.40277499999996</v>
      </c>
      <c r="N15" s="100">
        <f>+[2]Chile!CX36</f>
        <v>579.22488699999997</v>
      </c>
      <c r="O15" s="100">
        <f>+[2]Chile!CY36</f>
        <v>797.77190900000005</v>
      </c>
      <c r="P15" s="100">
        <f>+[2]Chile!CZ36</f>
        <v>-46.529365999999982</v>
      </c>
      <c r="Q15" s="269">
        <f>+[2]Chile!DA36</f>
        <v>1734.8702049999999</v>
      </c>
      <c r="R15" s="102">
        <f>+[2]Chile!DB36</f>
        <v>363.54884400000003</v>
      </c>
      <c r="S15" s="100">
        <f>+[2]Chile!DC36</f>
        <v>266.43785600000001</v>
      </c>
      <c r="T15" s="100">
        <f>+[2]Chile!DD36</f>
        <v>110.94380999999998</v>
      </c>
      <c r="U15" s="100">
        <f>+[2]Chile!DE36</f>
        <v>1697.4857430000002</v>
      </c>
      <c r="V15" s="269">
        <f>+[2]Chile!DF36</f>
        <v>2438.4162530000003</v>
      </c>
      <c r="W15" s="102">
        <f>+[2]Chile!DG36</f>
        <v>-212.20511899999997</v>
      </c>
      <c r="X15" s="100">
        <f>+[2]Chile!DH36</f>
        <v>360.79714999999999</v>
      </c>
      <c r="Y15" s="100">
        <f>+[2]Chile!DI36</f>
        <v>69.321504000000004</v>
      </c>
      <c r="Z15" s="100">
        <f>+[2]Chile!DJ36</f>
        <v>1368.2598189999999</v>
      </c>
      <c r="AA15" s="269">
        <f>+[2]Chile!DK36</f>
        <v>1586.173354</v>
      </c>
      <c r="AB15" s="102">
        <v>465.02901700000001</v>
      </c>
      <c r="AC15" s="100">
        <v>209.96526399999999</v>
      </c>
      <c r="AD15" s="100">
        <v>3701.8049489999999</v>
      </c>
      <c r="AE15" s="100">
        <v>889.67574500000001</v>
      </c>
      <c r="AF15" s="269">
        <f>+'[5]19-18'!C15</f>
        <v>5266.4749750000001</v>
      </c>
      <c r="AG15" s="102">
        <v>391.11775</v>
      </c>
      <c r="AH15" s="100"/>
      <c r="AI15" s="100"/>
      <c r="AJ15" s="100"/>
      <c r="AK15" s="269"/>
      <c r="AN15" s="101"/>
      <c r="AR15" s="101"/>
      <c r="AV15" s="69"/>
    </row>
    <row r="16" spans="2:60" s="13" customFormat="1" ht="15" customHeight="1">
      <c r="B16" s="78" t="s">
        <v>2</v>
      </c>
      <c r="C16" s="96">
        <f>+[2]Chile!CM40</f>
        <v>40767.691441000003</v>
      </c>
      <c r="D16" s="97">
        <f>+[2]Chile!CN40</f>
        <v>19391.101520999968</v>
      </c>
      <c r="E16" s="97">
        <f>+[2]Chile!CO40</f>
        <v>24600.845453499995</v>
      </c>
      <c r="F16" s="97">
        <f>+[2]Chile!CP40</f>
        <v>44980.37150500001</v>
      </c>
      <c r="G16" s="268">
        <f>+[2]Chile!CQ40</f>
        <v>129740.00992049999</v>
      </c>
      <c r="H16" s="96">
        <f>+[2]Chile!CR40</f>
        <v>50745.61089700002</v>
      </c>
      <c r="I16" s="97">
        <f>+[2]Chile!CS40</f>
        <v>30537.132307999989</v>
      </c>
      <c r="J16" s="97">
        <f>+[2]Chile!CT40</f>
        <v>22607.351203000017</v>
      </c>
      <c r="K16" s="97">
        <f>+[2]Chile!CU40</f>
        <v>48245.918865999956</v>
      </c>
      <c r="L16" s="268">
        <f>+[2]Chile!CV40</f>
        <v>152136.01327399997</v>
      </c>
      <c r="M16" s="96">
        <f>+[2]Chile!CW40</f>
        <v>57683.075379000038</v>
      </c>
      <c r="N16" s="97">
        <f>+[2]Chile!CX40</f>
        <v>16315.996129999996</v>
      </c>
      <c r="O16" s="97">
        <f>+[2]Chile!CY40</f>
        <v>23867.071891000025</v>
      </c>
      <c r="P16" s="97">
        <f>+[2]Chile!CZ40</f>
        <v>56684.759069999986</v>
      </c>
      <c r="Q16" s="268">
        <f>+[2]Chile!DA40</f>
        <v>154550.90247000003</v>
      </c>
      <c r="R16" s="96">
        <f>+[2]Chile!DB40</f>
        <v>64601.617698000024</v>
      </c>
      <c r="S16" s="97">
        <f>+[2]Chile!DC40</f>
        <v>22731.333137000005</v>
      </c>
      <c r="T16" s="97">
        <f>+[2]Chile!DD40</f>
        <v>29574.583780999998</v>
      </c>
      <c r="U16" s="97">
        <f>+[2]Chile!DE40</f>
        <v>65876.75203600002</v>
      </c>
      <c r="V16" s="268">
        <f>+[2]Chile!DF40</f>
        <v>182784.28665200004</v>
      </c>
      <c r="W16" s="96">
        <f>+[2]Chile!DG40</f>
        <v>69224.468689000016</v>
      </c>
      <c r="X16" s="97">
        <f>+[2]Chile!DH40</f>
        <v>28946.456211000012</v>
      </c>
      <c r="Y16" s="97">
        <f>+[2]Chile!DI40</f>
        <v>35392.441032999988</v>
      </c>
      <c r="Z16" s="97">
        <f>+[2]Chile!DJ40</f>
        <v>69098.385931999961</v>
      </c>
      <c r="AA16" s="268">
        <f>+[2]Chile!DK40</f>
        <v>202661.751865</v>
      </c>
      <c r="AB16" s="96">
        <v>63092.638826000002</v>
      </c>
      <c r="AC16" s="97">
        <v>29560.822875000002</v>
      </c>
      <c r="AD16" s="97">
        <v>37574.141341000002</v>
      </c>
      <c r="AE16" s="97">
        <v>70201.407250999997</v>
      </c>
      <c r="AF16" s="268">
        <f>+'[5]19-18'!$C$22</f>
        <v>200429.01029300006</v>
      </c>
      <c r="AG16" s="96">
        <v>56949.493908999997</v>
      </c>
      <c r="AH16" s="97"/>
      <c r="AI16" s="97"/>
      <c r="AJ16" s="97"/>
      <c r="AK16" s="268"/>
      <c r="AN16" s="81"/>
      <c r="AR16" s="81"/>
      <c r="AV16" s="103"/>
    </row>
    <row r="17" spans="2:51" ht="15" customHeight="1" collapsed="1">
      <c r="B17" s="104" t="s">
        <v>23</v>
      </c>
      <c r="C17" s="105">
        <f t="shared" ref="C17:AA17" si="27">ABS(C16/C$7)*100</f>
        <v>18.383226500581831</v>
      </c>
      <c r="D17" s="106">
        <f t="shared" si="27"/>
        <v>11.238501941196834</v>
      </c>
      <c r="E17" s="106">
        <f t="shared" si="27"/>
        <v>13.042526097293731</v>
      </c>
      <c r="F17" s="106">
        <f t="shared" si="27"/>
        <v>18.180223268122599</v>
      </c>
      <c r="G17" s="270">
        <f t="shared" si="27"/>
        <v>15.624899707539655</v>
      </c>
      <c r="H17" s="105">
        <f t="shared" si="27"/>
        <v>20.615697228619624</v>
      </c>
      <c r="I17" s="106">
        <f t="shared" si="27"/>
        <v>15.686096237561328</v>
      </c>
      <c r="J17" s="106">
        <f t="shared" si="27"/>
        <v>11.2976830313674</v>
      </c>
      <c r="K17" s="106">
        <f t="shared" si="27"/>
        <v>18.174972584926628</v>
      </c>
      <c r="L17" s="270">
        <f t="shared" si="27"/>
        <v>16.784915027092335</v>
      </c>
      <c r="M17" s="105">
        <f t="shared" si="27"/>
        <v>20.637081358983771</v>
      </c>
      <c r="N17" s="106">
        <f t="shared" si="27"/>
        <v>8.2777849510846622</v>
      </c>
      <c r="O17" s="106">
        <f t="shared" si="27"/>
        <v>10.781086994445992</v>
      </c>
      <c r="P17" s="106">
        <f t="shared" si="27"/>
        <v>18.934113871212272</v>
      </c>
      <c r="Q17" s="270">
        <f t="shared" si="27"/>
        <v>15.495755921940397</v>
      </c>
      <c r="R17" s="105">
        <f t="shared" si="27"/>
        <v>22.151653382804611</v>
      </c>
      <c r="S17" s="106">
        <f t="shared" si="27"/>
        <v>10.790918944281795</v>
      </c>
      <c r="T17" s="106">
        <f t="shared" si="27"/>
        <v>12.577150348064253</v>
      </c>
      <c r="U17" s="106">
        <f t="shared" si="27"/>
        <v>21.271952157602371</v>
      </c>
      <c r="V17" s="270">
        <f t="shared" si="27"/>
        <v>17.455914830978863</v>
      </c>
      <c r="W17" s="105">
        <f t="shared" si="27"/>
        <v>22.879457416558338</v>
      </c>
      <c r="X17" s="106">
        <f t="shared" si="27"/>
        <v>12.68982173377886</v>
      </c>
      <c r="Y17" s="106">
        <f t="shared" si="27"/>
        <v>14.083551502477285</v>
      </c>
      <c r="Z17" s="106">
        <f t="shared" si="27"/>
        <v>21.092208503002791</v>
      </c>
      <c r="AA17" s="270">
        <f t="shared" si="27"/>
        <v>18.264822069597358</v>
      </c>
      <c r="AB17" s="105">
        <v>20.083816865413155</v>
      </c>
      <c r="AC17" s="106">
        <v>12.555897439849343</v>
      </c>
      <c r="AD17" s="106">
        <v>14.160969041573978</v>
      </c>
      <c r="AE17" s="106">
        <v>20.092697843892612</v>
      </c>
      <c r="AF17" s="270">
        <f>+AF16/AF7*100</f>
        <v>17.21449073355954</v>
      </c>
      <c r="AG17" s="105">
        <v>16.682685802218238</v>
      </c>
      <c r="AH17" s="106"/>
      <c r="AI17" s="106"/>
      <c r="AJ17" s="106"/>
      <c r="AK17" s="270"/>
      <c r="AN17" s="107"/>
      <c r="AR17" s="107"/>
      <c r="AV17" s="69"/>
    </row>
    <row r="18" spans="2:51" ht="15" customHeight="1">
      <c r="B18" s="91" t="s">
        <v>3</v>
      </c>
      <c r="C18" s="110">
        <f>+[2]Chile!CM50</f>
        <v>50298.524274999982</v>
      </c>
      <c r="D18" s="263">
        <f>+[2]Chile!CN50</f>
        <v>28525.214947999997</v>
      </c>
      <c r="E18" s="263">
        <f>+[2]Chile!CO50</f>
        <v>34180.260907500007</v>
      </c>
      <c r="F18" s="263">
        <f>+[2]Chile!CP50</f>
        <v>55568.978458000034</v>
      </c>
      <c r="G18" s="271">
        <f>+[2]Chile!CQ50</f>
        <v>168572.97858850003</v>
      </c>
      <c r="H18" s="110">
        <f>+[2]Chile!CR50</f>
        <v>61054.849190000008</v>
      </c>
      <c r="I18" s="263">
        <f>+[2]Chile!CS50</f>
        <v>41744.61035699999</v>
      </c>
      <c r="J18" s="263">
        <f>+[2]Chile!CT50</f>
        <v>36783.993753000002</v>
      </c>
      <c r="K18" s="263">
        <f>+[2]Chile!CU50</f>
        <v>63614.401809000003</v>
      </c>
      <c r="L18" s="271">
        <f>+[2]Chile!CV50</f>
        <v>203197.855109</v>
      </c>
      <c r="M18" s="110">
        <f>+[2]Chile!CW50</f>
        <v>71779.182105999993</v>
      </c>
      <c r="N18" s="263">
        <f>+[2]Chile!CX50</f>
        <v>30518.37673</v>
      </c>
      <c r="O18" s="263">
        <f>+[2]Chile!CY50</f>
        <v>39137.205627000003</v>
      </c>
      <c r="P18" s="263">
        <f>+[2]Chile!CZ50</f>
        <v>74853.112236999994</v>
      </c>
      <c r="Q18" s="271">
        <f>+[2]Chile!DA50</f>
        <v>216287.87669999999</v>
      </c>
      <c r="R18" s="110">
        <f>+[2]Chile!DB50</f>
        <v>79845.967724000002</v>
      </c>
      <c r="S18" s="263">
        <f>+[2]Chile!DC50</f>
        <v>37814.792207999999</v>
      </c>
      <c r="T18" s="263">
        <f>+[2]Chile!DD50</f>
        <v>45308.949931000003</v>
      </c>
      <c r="U18" s="263">
        <f>+[2]Chile!DE50</f>
        <v>84622.394402000005</v>
      </c>
      <c r="V18" s="271">
        <f>+[2]Chile!DF50</f>
        <v>247592.104265</v>
      </c>
      <c r="W18" s="110">
        <f>+[2]Chile!DG50</f>
        <v>85240.969232999996</v>
      </c>
      <c r="X18" s="263">
        <f>+[2]Chile!DH50</f>
        <v>43929.863567</v>
      </c>
      <c r="Y18" s="263">
        <f>+[2]Chile!DI50</f>
        <v>50814.369210999997</v>
      </c>
      <c r="Z18" s="263">
        <f>+[2]Chile!DJ50</f>
        <v>85825.353864999997</v>
      </c>
      <c r="AA18" s="271">
        <f>+[2]Chile!DK50</f>
        <v>265810.55587600003</v>
      </c>
      <c r="AB18" s="110">
        <v>78443.903498</v>
      </c>
      <c r="AC18" s="263">
        <v>46028.959954999998</v>
      </c>
      <c r="AD18" s="263">
        <v>54936.224584000003</v>
      </c>
      <c r="AE18" s="263">
        <v>87321.835363999999</v>
      </c>
      <c r="AF18" s="271">
        <f>+'[5]19-18'!$C$23</f>
        <v>266730.92340099998</v>
      </c>
      <c r="AG18" s="110">
        <v>73848.493958000006</v>
      </c>
      <c r="AH18" s="263"/>
      <c r="AI18" s="263"/>
      <c r="AJ18" s="263"/>
      <c r="AK18" s="271"/>
      <c r="AN18" s="77"/>
      <c r="AR18" s="109"/>
      <c r="AV18" s="69"/>
      <c r="AX18" s="156"/>
      <c r="AY18" s="156"/>
    </row>
    <row r="19" spans="2:51" ht="15" customHeight="1" collapsed="1">
      <c r="B19" s="111" t="s">
        <v>22</v>
      </c>
      <c r="C19" s="105">
        <f t="shared" ref="C19:AA19" si="28">ABS(C18/C$7)*100</f>
        <v>22.680930209906858</v>
      </c>
      <c r="D19" s="106">
        <f t="shared" si="28"/>
        <v>16.532360640728729</v>
      </c>
      <c r="E19" s="106">
        <f t="shared" si="28"/>
        <v>18.121204238326428</v>
      </c>
      <c r="F19" s="106">
        <f t="shared" si="28"/>
        <v>22.459939776967737</v>
      </c>
      <c r="G19" s="270">
        <f t="shared" si="28"/>
        <v>20.301647005118344</v>
      </c>
      <c r="H19" s="105">
        <f t="shared" si="28"/>
        <v>24.803884769362057</v>
      </c>
      <c r="I19" s="106">
        <f t="shared" si="28"/>
        <v>21.4430735949576</v>
      </c>
      <c r="J19" s="106">
        <f t="shared" si="28"/>
        <v>18.382246478926088</v>
      </c>
      <c r="K19" s="106">
        <f t="shared" si="28"/>
        <v>23.964514223396343</v>
      </c>
      <c r="L19" s="270">
        <f t="shared" si="28"/>
        <v>22.418483686366365</v>
      </c>
      <c r="M19" s="105">
        <f t="shared" si="28"/>
        <v>25.680198416433903</v>
      </c>
      <c r="N19" s="106">
        <f t="shared" si="28"/>
        <v>15.483244640063937</v>
      </c>
      <c r="O19" s="106">
        <f t="shared" si="28"/>
        <v>17.678817934231684</v>
      </c>
      <c r="P19" s="106">
        <f t="shared" si="28"/>
        <v>25.00279394254451</v>
      </c>
      <c r="Q19" s="270">
        <f t="shared" si="28"/>
        <v>21.685697674062492</v>
      </c>
      <c r="R19" s="105">
        <f t="shared" si="28"/>
        <v>27.378884059917429</v>
      </c>
      <c r="S19" s="106">
        <f t="shared" si="28"/>
        <v>17.951272595938931</v>
      </c>
      <c r="T19" s="106">
        <f t="shared" si="28"/>
        <v>19.268486738981728</v>
      </c>
      <c r="U19" s="106">
        <f t="shared" si="28"/>
        <v>27.325019366428414</v>
      </c>
      <c r="V19" s="270">
        <f t="shared" si="28"/>
        <v>23.645066892982769</v>
      </c>
      <c r="W19" s="105">
        <f t="shared" si="28"/>
        <v>28.173089120761809</v>
      </c>
      <c r="X19" s="106">
        <f t="shared" si="28"/>
        <v>19.258389814315656</v>
      </c>
      <c r="Y19" s="106">
        <f t="shared" si="28"/>
        <v>20.220328549300792</v>
      </c>
      <c r="Z19" s="106">
        <f t="shared" si="28"/>
        <v>26.19809759877818</v>
      </c>
      <c r="AA19" s="270">
        <f t="shared" si="28"/>
        <v>23.956086743639613</v>
      </c>
      <c r="AB19" s="105">
        <v>24.970472330485915</v>
      </c>
      <c r="AC19" s="106">
        <v>19.550704082283175</v>
      </c>
      <c r="AD19" s="106">
        <v>20.704403289879011</v>
      </c>
      <c r="AE19" s="106">
        <v>24.992821680479853</v>
      </c>
      <c r="AF19" s="270">
        <f>+AF18/AF7*100</f>
        <v>22.909043967876418</v>
      </c>
      <c r="AG19" s="105">
        <v>21.633049516417714</v>
      </c>
      <c r="AH19" s="106"/>
      <c r="AI19" s="106"/>
      <c r="AJ19" s="106"/>
      <c r="AK19" s="270"/>
      <c r="AN19" s="112"/>
      <c r="AR19" s="113"/>
      <c r="AV19" s="69"/>
      <c r="AX19" s="156"/>
    </row>
    <row r="20" spans="2:51" s="20" customFormat="1" ht="15" customHeight="1">
      <c r="B20" s="211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N20" s="112"/>
      <c r="AO20" s="184"/>
      <c r="AP20" s="184"/>
      <c r="AQ20" s="212"/>
      <c r="AR20" s="113"/>
      <c r="AS20" s="184"/>
      <c r="AT20" s="184"/>
      <c r="AU20" s="212"/>
      <c r="AV20" s="124"/>
      <c r="AX20" s="162"/>
    </row>
    <row r="21" spans="2:51" s="20" customFormat="1" ht="15" customHeight="1" thickBot="1">
      <c r="B21" s="215" t="s">
        <v>68</v>
      </c>
      <c r="AN21" s="112"/>
      <c r="AO21" s="184"/>
      <c r="AP21" s="184"/>
      <c r="AQ21" s="212"/>
      <c r="AR21" s="113"/>
      <c r="AS21" s="184"/>
      <c r="AT21" s="184"/>
      <c r="AU21" s="212"/>
      <c r="AV21" s="124"/>
      <c r="AX21" s="162"/>
    </row>
    <row r="22" spans="2:51" s="20" customFormat="1" ht="15" customHeight="1">
      <c r="B22" s="216"/>
      <c r="C22" s="1"/>
      <c r="D22" s="1"/>
      <c r="E22" s="1"/>
      <c r="F22" s="1"/>
      <c r="G22" s="261">
        <v>2014</v>
      </c>
      <c r="H22" s="1"/>
      <c r="I22" s="1"/>
      <c r="J22" s="1"/>
      <c r="K22" s="1"/>
      <c r="L22" s="261">
        <v>2015</v>
      </c>
      <c r="M22" s="1"/>
      <c r="N22" s="1"/>
      <c r="O22" s="1"/>
      <c r="P22" s="1"/>
      <c r="Q22" s="261">
        <v>2016</v>
      </c>
      <c r="R22" s="1"/>
      <c r="S22" s="1"/>
      <c r="T22" s="1"/>
      <c r="U22" s="1"/>
      <c r="V22" s="261">
        <v>2017</v>
      </c>
      <c r="W22" s="1"/>
      <c r="X22" s="1"/>
      <c r="Y22" s="1"/>
      <c r="Z22" s="1"/>
      <c r="AA22" s="261">
        <v>2018</v>
      </c>
      <c r="AB22" s="1"/>
      <c r="AC22" s="1"/>
      <c r="AD22" s="1"/>
      <c r="AE22" s="1"/>
      <c r="AF22" s="261">
        <v>2019</v>
      </c>
      <c r="AG22" s="1"/>
      <c r="AH22" s="1"/>
      <c r="AI22" s="1"/>
      <c r="AJ22" s="1"/>
      <c r="AK22" s="261">
        <v>2020</v>
      </c>
      <c r="AN22" s="112"/>
      <c r="AO22" s="184"/>
      <c r="AP22" s="184"/>
      <c r="AQ22" s="212"/>
      <c r="AR22" s="113"/>
      <c r="AS22" s="184"/>
      <c r="AT22" s="184"/>
      <c r="AU22" s="212"/>
      <c r="AV22" s="124"/>
      <c r="AX22" s="162"/>
    </row>
    <row r="23" spans="2:51" s="20" customFormat="1" ht="15" customHeight="1" thickBot="1">
      <c r="B23" s="72" t="s">
        <v>19</v>
      </c>
      <c r="C23" s="10" t="s">
        <v>75</v>
      </c>
      <c r="D23" s="10" t="s">
        <v>76</v>
      </c>
      <c r="E23" s="10" t="s">
        <v>77</v>
      </c>
      <c r="F23" s="10" t="s">
        <v>78</v>
      </c>
      <c r="G23" s="262"/>
      <c r="H23" s="10" t="s">
        <v>79</v>
      </c>
      <c r="I23" s="10" t="s">
        <v>80</v>
      </c>
      <c r="J23" s="10" t="s">
        <v>81</v>
      </c>
      <c r="K23" s="10" t="s">
        <v>82</v>
      </c>
      <c r="L23" s="262"/>
      <c r="M23" s="10" t="s">
        <v>83</v>
      </c>
      <c r="N23" s="10" t="s">
        <v>84</v>
      </c>
      <c r="O23" s="10" t="s">
        <v>85</v>
      </c>
      <c r="P23" s="10" t="s">
        <v>86</v>
      </c>
      <c r="Q23" s="262"/>
      <c r="R23" s="10" t="s">
        <v>87</v>
      </c>
      <c r="S23" s="10" t="s">
        <v>88</v>
      </c>
      <c r="T23" s="10" t="s">
        <v>89</v>
      </c>
      <c r="U23" s="10" t="s">
        <v>90</v>
      </c>
      <c r="V23" s="262"/>
      <c r="W23" s="10" t="s">
        <v>91</v>
      </c>
      <c r="X23" s="10" t="s">
        <v>92</v>
      </c>
      <c r="Y23" s="10" t="s">
        <v>93</v>
      </c>
      <c r="Z23" s="10" t="s">
        <v>94</v>
      </c>
      <c r="AA23" s="262"/>
      <c r="AB23" s="10" t="s">
        <v>73</v>
      </c>
      <c r="AC23" s="10" t="s">
        <v>95</v>
      </c>
      <c r="AD23" s="10" t="s">
        <v>96</v>
      </c>
      <c r="AE23" s="10" t="s">
        <v>97</v>
      </c>
      <c r="AF23" s="262"/>
      <c r="AG23" s="10" t="s">
        <v>72</v>
      </c>
      <c r="AH23" s="10" t="s">
        <v>98</v>
      </c>
      <c r="AI23" s="10" t="s">
        <v>99</v>
      </c>
      <c r="AJ23" s="10" t="s">
        <v>100</v>
      </c>
      <c r="AK23" s="262"/>
      <c r="AN23" s="112"/>
      <c r="AO23" s="184"/>
      <c r="AP23" s="184"/>
      <c r="AQ23" s="212"/>
      <c r="AR23" s="113"/>
      <c r="AS23" s="184"/>
      <c r="AT23" s="184"/>
      <c r="AU23" s="212"/>
      <c r="AV23" s="124"/>
      <c r="AX23" s="162"/>
    </row>
    <row r="24" spans="2:51" s="20" customFormat="1" ht="15" customHeight="1">
      <c r="B24" s="74" t="s">
        <v>20</v>
      </c>
      <c r="C24" s="75">
        <f>+'[2]Rio de la Plata'!CM9</f>
        <v>1494.5904004199938</v>
      </c>
      <c r="D24" s="76">
        <f>+'[2]Rio de la Plata'!CN9</f>
        <v>966.65369013999691</v>
      </c>
      <c r="E24" s="76">
        <f>+'[2]Rio de la Plata'!CO9</f>
        <v>1148.7683822199924</v>
      </c>
      <c r="F24" s="76">
        <f>+'[2]Rio de la Plata'!CP9</f>
        <v>1765.0214496800118</v>
      </c>
      <c r="G24" s="264">
        <f>+'[2]Rio de la Plata'!CQ9</f>
        <v>5375.0339224599948</v>
      </c>
      <c r="H24" s="75">
        <f>+'[2]Rio de la Plata'!CR9</f>
        <v>1545.4692509900176</v>
      </c>
      <c r="I24" s="76">
        <f>+'[2]Rio de la Plata'!CS9</f>
        <v>1089.5328906800175</v>
      </c>
      <c r="J24" s="76">
        <f>+'[2]Rio de la Plata'!CT9</f>
        <v>1272.5127320399979</v>
      </c>
      <c r="K24" s="76">
        <f>+'[2]Rio de la Plata'!CU9</f>
        <v>1789.6804433999998</v>
      </c>
      <c r="L24" s="264">
        <f>+'[2]Rio de la Plata'!CV9</f>
        <v>5697.1953171100331</v>
      </c>
      <c r="M24" s="75">
        <f>+'[2]Rio de la Plata'!CW9</f>
        <v>1588.4199519700001</v>
      </c>
      <c r="N24" s="76">
        <f>+'[2]Rio de la Plata'!CX9</f>
        <v>981.38291112000002</v>
      </c>
      <c r="O24" s="76">
        <f>+'[2]Rio de la Plata'!CY9</f>
        <v>1285.7458222100001</v>
      </c>
      <c r="P24" s="76">
        <f>+'[2]Rio de la Plata'!CZ9</f>
        <v>1902.1927447400001</v>
      </c>
      <c r="Q24" s="264">
        <f>+'[2]Rio de la Plata'!DA9</f>
        <v>5757.7414300400005</v>
      </c>
      <c r="R24" s="75">
        <f>+'[2]Rio de la Plata'!DB9</f>
        <v>1740.9185885500001</v>
      </c>
      <c r="S24" s="76">
        <f>+'[2]Rio de la Plata'!DC9</f>
        <v>1241.41855637</v>
      </c>
      <c r="T24" s="76">
        <f>+'[2]Rio de la Plata'!DD9</f>
        <v>1552.6294613699999</v>
      </c>
      <c r="U24" s="76">
        <f>+'[2]Rio de la Plata'!DE9</f>
        <v>2190.9860811600001</v>
      </c>
      <c r="V24" s="264">
        <f>+'[2]Rio de la Plata'!DF9</f>
        <v>6725.9526874500007</v>
      </c>
      <c r="W24" s="75">
        <f>+'[2]Rio de la Plata'!DG9</f>
        <v>2126.3578387899997</v>
      </c>
      <c r="X24" s="75">
        <f>+'[2]Rio de la Plata'!DH9</f>
        <v>1604.9488456500001</v>
      </c>
      <c r="Y24" s="75">
        <f>+'[2]Rio de la Plata'!DI9</f>
        <v>1920.157889613</v>
      </c>
      <c r="Z24" s="75">
        <f>+'[2]Rio de la Plata'!DJ9</f>
        <v>2622.0895753510003</v>
      </c>
      <c r="AA24" s="75">
        <f>+'[2]Rio de la Plata'!DK9</f>
        <v>8273.5541494040008</v>
      </c>
      <c r="AB24" s="75">
        <v>2382.8478527709999</v>
      </c>
      <c r="AC24" s="76">
        <v>1628.742152496</v>
      </c>
      <c r="AD24" s="76">
        <v>2039.2314036820001</v>
      </c>
      <c r="AE24" s="76">
        <v>2848.3435850880001</v>
      </c>
      <c r="AF24" s="264">
        <f>+'[5]19-18'!G6</f>
        <v>8899.1649899169988</v>
      </c>
      <c r="AG24" s="75">
        <v>2341.2653231290001</v>
      </c>
      <c r="AH24" s="75"/>
      <c r="AI24" s="75"/>
      <c r="AJ24" s="75"/>
      <c r="AK24" s="75"/>
      <c r="AN24" s="112"/>
      <c r="AO24" s="184"/>
      <c r="AP24" s="184"/>
      <c r="AQ24" s="212"/>
      <c r="AR24" s="113"/>
      <c r="AS24" s="184"/>
      <c r="AT24" s="184"/>
      <c r="AU24" s="212"/>
      <c r="AV24" s="124"/>
      <c r="AX24" s="162"/>
    </row>
    <row r="25" spans="2:51" s="20" customFormat="1" ht="15" customHeight="1">
      <c r="B25" s="78" t="s">
        <v>1</v>
      </c>
      <c r="C25" s="79">
        <f>+'[2]Rio de la Plata'!CM13</f>
        <v>76583.656925999996</v>
      </c>
      <c r="D25" s="80">
        <f>+'[2]Rio de la Plata'!CN13</f>
        <v>46842.53299</v>
      </c>
      <c r="E25" s="80">
        <f>+'[2]Rio de la Plata'!CO13</f>
        <v>66175.63657599999</v>
      </c>
      <c r="F25" s="80">
        <f>+'[2]Rio de la Plata'!CP13</f>
        <v>110065.855742</v>
      </c>
      <c r="G25" s="265">
        <f>+'[2]Rio de la Plata'!CQ13</f>
        <v>299667.68223400001</v>
      </c>
      <c r="H25" s="79">
        <f>+'[2]Rio de la Plata'!CR13</f>
        <v>96047.991409000009</v>
      </c>
      <c r="I25" s="80">
        <f>+'[2]Rio de la Plata'!CS13</f>
        <v>69347.677200000006</v>
      </c>
      <c r="J25" s="80">
        <f>+'[2]Rio de la Plata'!CT13</f>
        <v>99895.004000000001</v>
      </c>
      <c r="K25" s="80">
        <f>+'[2]Rio de la Plata'!CU13</f>
        <v>140423.04376299999</v>
      </c>
      <c r="L25" s="265">
        <f>+'[2]Rio de la Plata'!CV13</f>
        <v>405713.716372</v>
      </c>
      <c r="M25" s="79">
        <f>+'[2]Rio de la Plata'!CW13</f>
        <v>91847.261079999997</v>
      </c>
      <c r="N25" s="80">
        <f>+'[2]Rio de la Plata'!CX13</f>
        <v>59496.656095999999</v>
      </c>
      <c r="O25" s="80">
        <f>+'[2]Rio de la Plata'!CY13</f>
        <v>86699.73077699999</v>
      </c>
      <c r="P25" s="80">
        <f>+'[2]Rio de la Plata'!CZ13</f>
        <v>132064.895196</v>
      </c>
      <c r="Q25" s="265">
        <f>+'[2]Rio de la Plata'!DA13</f>
        <v>370108.54314899998</v>
      </c>
      <c r="R25" s="79">
        <f>+'[2]Rio de la Plata'!DB13</f>
        <v>113104.39087800001</v>
      </c>
      <c r="S25" s="80">
        <f>+'[2]Rio de la Plata'!DC13</f>
        <v>84934.952372999993</v>
      </c>
      <c r="T25" s="80">
        <f>+'[2]Rio de la Plata'!DD13</f>
        <v>106684.556723</v>
      </c>
      <c r="U25" s="80">
        <f>+'[2]Rio de la Plata'!DE13</f>
        <v>155593.14596200001</v>
      </c>
      <c r="V25" s="265">
        <f>+'[2]Rio de la Plata'!DF13</f>
        <v>460317.04593600001</v>
      </c>
      <c r="W25" s="79">
        <f>+'[2]Rio de la Plata'!DG13</f>
        <v>131155.35649800001</v>
      </c>
      <c r="X25" s="79">
        <f>+'[2]Rio de la Plata'!DH13</f>
        <v>94605.103829999993</v>
      </c>
      <c r="Y25" s="79">
        <f>+'[2]Rio de la Plata'!DI13</f>
        <v>86281.092699999994</v>
      </c>
      <c r="Z25" s="79">
        <f>+'[2]Rio de la Plata'!DJ13</f>
        <v>171884.28891599999</v>
      </c>
      <c r="AA25" s="79">
        <f>+'[2]Rio de la Plata'!DK13</f>
        <v>483925.84194399999</v>
      </c>
      <c r="AB25" s="79">
        <v>121148.44991700001</v>
      </c>
      <c r="AC25" s="80">
        <v>92608.250985999999</v>
      </c>
      <c r="AD25" s="80">
        <v>72144.345272999999</v>
      </c>
      <c r="AE25" s="80">
        <v>178586.402825</v>
      </c>
      <c r="AF25" s="265">
        <f>+'[5]19-18'!G7</f>
        <v>464487.44900099997</v>
      </c>
      <c r="AG25" s="79">
        <v>124541.551914</v>
      </c>
      <c r="AH25" s="79"/>
      <c r="AI25" s="79"/>
      <c r="AJ25" s="79"/>
      <c r="AK25" s="79"/>
      <c r="AN25" s="112"/>
      <c r="AO25" s="184"/>
      <c r="AP25" s="184"/>
      <c r="AQ25" s="212"/>
      <c r="AR25" s="113"/>
      <c r="AS25" s="184"/>
      <c r="AT25" s="184"/>
      <c r="AU25" s="212"/>
      <c r="AV25" s="124"/>
      <c r="AX25" s="162"/>
    </row>
    <row r="26" spans="2:51" s="20" customFormat="1" ht="15" customHeight="1">
      <c r="B26" s="82" t="s">
        <v>24</v>
      </c>
      <c r="C26" s="83">
        <f t="shared" ref="C26:Z26" si="29">C25/C24*1000</f>
        <v>51240.565244149351</v>
      </c>
      <c r="D26" s="84">
        <f t="shared" si="29"/>
        <v>48458.443254084064</v>
      </c>
      <c r="E26" s="84">
        <f t="shared" si="29"/>
        <v>57605.725923719903</v>
      </c>
      <c r="F26" s="84">
        <f t="shared" si="29"/>
        <v>62359.500368652349</v>
      </c>
      <c r="G26" s="266">
        <f t="shared" si="29"/>
        <v>55751.77506914243</v>
      </c>
      <c r="H26" s="83">
        <f t="shared" si="29"/>
        <v>62148.108962680613</v>
      </c>
      <c r="I26" s="84">
        <f t="shared" si="29"/>
        <v>63648.998385645406</v>
      </c>
      <c r="J26" s="84">
        <f t="shared" si="29"/>
        <v>78502.164642278862</v>
      </c>
      <c r="K26" s="84">
        <f t="shared" si="29"/>
        <v>78462.635204431834</v>
      </c>
      <c r="L26" s="266">
        <f t="shared" si="29"/>
        <v>71212.885251370128</v>
      </c>
      <c r="M26" s="83">
        <f t="shared" si="29"/>
        <v>57823.034120220291</v>
      </c>
      <c r="N26" s="84">
        <f t="shared" si="29"/>
        <v>60625.323124996779</v>
      </c>
      <c r="O26" s="84">
        <f t="shared" si="29"/>
        <v>67431.469952573083</v>
      </c>
      <c r="P26" s="84">
        <f t="shared" si="29"/>
        <v>69427.714705142134</v>
      </c>
      <c r="Q26" s="266">
        <f t="shared" si="29"/>
        <v>64280.160484113425</v>
      </c>
      <c r="R26" s="83">
        <f t="shared" si="29"/>
        <v>64968.225178297362</v>
      </c>
      <c r="S26" s="84">
        <f t="shared" si="29"/>
        <v>68417.659730619867</v>
      </c>
      <c r="T26" s="84">
        <f t="shared" si="29"/>
        <v>68712.181094943488</v>
      </c>
      <c r="U26" s="84">
        <f t="shared" si="29"/>
        <v>71015.122962178953</v>
      </c>
      <c r="V26" s="266">
        <f t="shared" si="29"/>
        <v>68438.936062531124</v>
      </c>
      <c r="W26" s="84">
        <f t="shared" si="29"/>
        <v>61680.754812479609</v>
      </c>
      <c r="X26" s="84">
        <f t="shared" si="29"/>
        <v>58945.868640246394</v>
      </c>
      <c r="Y26" s="84">
        <f t="shared" si="29"/>
        <v>44934.373973480688</v>
      </c>
      <c r="Z26" s="84">
        <f t="shared" si="29"/>
        <v>65552.409243300193</v>
      </c>
      <c r="AA26" s="84">
        <f>AA25/AA24*1000</f>
        <v>58490.6840766686</v>
      </c>
      <c r="AB26" s="83">
        <v>50841.873842728637</v>
      </c>
      <c r="AC26" s="84">
        <v>56858.754987141794</v>
      </c>
      <c r="AD26" s="84">
        <v>35378.204328717889</v>
      </c>
      <c r="AE26" s="84">
        <v>62698.3358889558</v>
      </c>
      <c r="AF26" s="266">
        <f>+'[5]19-18'!G8</f>
        <v>52194.497970009223</v>
      </c>
      <c r="AG26" s="83">
        <v>53194.121436674926</v>
      </c>
      <c r="AH26" s="83"/>
      <c r="AI26" s="83"/>
      <c r="AJ26" s="83"/>
      <c r="AK26" s="83"/>
      <c r="AN26" s="112"/>
      <c r="AO26" s="184"/>
      <c r="AP26" s="184"/>
      <c r="AQ26" s="212"/>
      <c r="AR26" s="113"/>
      <c r="AS26" s="184"/>
      <c r="AT26" s="184"/>
      <c r="AU26" s="212"/>
      <c r="AV26" s="124"/>
      <c r="AX26" s="162"/>
    </row>
    <row r="27" spans="2:51" s="20" customFormat="1" ht="15" customHeight="1">
      <c r="B27" s="86" t="s">
        <v>4</v>
      </c>
      <c r="C27" s="87">
        <f>+'[2]Rio de la Plata'!CM19</f>
        <v>-32350.364215999998</v>
      </c>
      <c r="D27" s="40">
        <f>+'[2]Rio de la Plata'!CN19</f>
        <v>-24944.302331999996</v>
      </c>
      <c r="E27" s="40">
        <f>+'[2]Rio de la Plata'!CO19</f>
        <v>-32187.651430999998</v>
      </c>
      <c r="F27" s="40">
        <f>+'[2]Rio de la Plata'!CP19</f>
        <v>-46692.282957000003</v>
      </c>
      <c r="G27" s="248">
        <f>+'[2]Rio de la Plata'!CQ19</f>
        <v>-136174.600936</v>
      </c>
      <c r="H27" s="87">
        <f>+'[2]Rio de la Plata'!CR19</f>
        <v>-37555.220132999995</v>
      </c>
      <c r="I27" s="40">
        <f>+'[2]Rio de la Plata'!CS19</f>
        <v>-28260.503560000001</v>
      </c>
      <c r="J27" s="40">
        <f>+'[2]Rio de la Plata'!CT19</f>
        <v>-41840.163</v>
      </c>
      <c r="K27" s="40">
        <f>+'[2]Rio de la Plata'!CU19</f>
        <v>-55009.454437</v>
      </c>
      <c r="L27" s="248">
        <f>+'[2]Rio de la Plata'!CV19</f>
        <v>-162665.34112999999</v>
      </c>
      <c r="M27" s="87">
        <f>+'[2]Rio de la Plata'!CW19</f>
        <v>-35870.743822999997</v>
      </c>
      <c r="N27" s="40">
        <f>+'[2]Rio de la Plata'!CX19</f>
        <v>-29012.502</v>
      </c>
      <c r="O27" s="40">
        <f>+'[2]Rio de la Plata'!CY19</f>
        <v>-39526.799612999996</v>
      </c>
      <c r="P27" s="40">
        <f>+'[2]Rio de la Plata'!CZ19</f>
        <v>-53075.745842000004</v>
      </c>
      <c r="Q27" s="248">
        <f>+'[2]Rio de la Plata'!DA19</f>
        <v>-157485.79127799999</v>
      </c>
      <c r="R27" s="87">
        <f>+'[2]Rio de la Plata'!DB19</f>
        <v>-44460.176030999995</v>
      </c>
      <c r="S27" s="40">
        <f>+'[2]Rio de la Plata'!DC19</f>
        <v>-36822.365427999997</v>
      </c>
      <c r="T27" s="40">
        <f>+'[2]Rio de la Plata'!DD19</f>
        <v>-46232.286061999999</v>
      </c>
      <c r="U27" s="40">
        <f>+'[2]Rio de la Plata'!DE19</f>
        <v>-62844.470772000001</v>
      </c>
      <c r="V27" s="248">
        <f>+'[2]Rio de la Plata'!DF19</f>
        <v>-190359.298293</v>
      </c>
      <c r="W27" s="87">
        <f>+'[2]Rio de la Plata'!DG19</f>
        <v>-51709.701546000004</v>
      </c>
      <c r="X27" s="87">
        <f>+'[2]Rio de la Plata'!DH19</f>
        <v>-44161.125212999999</v>
      </c>
      <c r="Y27" s="87">
        <f>+'[2]Rio de la Plata'!DI19</f>
        <v>-45636.394608000002</v>
      </c>
      <c r="Z27" s="87">
        <f>+'[2]Rio de la Plata'!DJ19</f>
        <v>-88561.380128999997</v>
      </c>
      <c r="AA27" s="87">
        <f>+'[2]Rio de la Plata'!DK19</f>
        <v>-230068.60149600002</v>
      </c>
      <c r="AB27" s="87">
        <v>-62296.314880000005</v>
      </c>
      <c r="AC27" s="40">
        <v>-52953.570621999999</v>
      </c>
      <c r="AD27" s="40">
        <v>-42404.629181999997</v>
      </c>
      <c r="AE27" s="40">
        <v>-91226.410413000005</v>
      </c>
      <c r="AF27" s="248">
        <f>+'[5]19-18'!G9</f>
        <v>-248880.925097</v>
      </c>
      <c r="AG27" s="87">
        <v>-68475.924627</v>
      </c>
      <c r="AH27" s="87"/>
      <c r="AI27" s="87"/>
      <c r="AJ27" s="87"/>
      <c r="AK27" s="87"/>
      <c r="AN27" s="112"/>
      <c r="AO27" s="184"/>
      <c r="AP27" s="184"/>
      <c r="AQ27" s="212"/>
      <c r="AR27" s="113"/>
      <c r="AS27" s="184"/>
      <c r="AT27" s="184"/>
      <c r="AU27" s="212"/>
      <c r="AV27" s="124"/>
      <c r="AX27" s="162"/>
    </row>
    <row r="28" spans="2:51" s="20" customFormat="1" ht="15" customHeight="1">
      <c r="B28" s="88" t="s">
        <v>66</v>
      </c>
      <c r="C28" s="89">
        <f t="shared" ref="C28:Z28" si="30">ABS(C27/C$25)*100</f>
        <v>42.241864014484158</v>
      </c>
      <c r="D28" s="42">
        <f t="shared" si="30"/>
        <v>53.251395131269128</v>
      </c>
      <c r="E28" s="42">
        <f t="shared" si="30"/>
        <v>48.639730717261493</v>
      </c>
      <c r="F28" s="42">
        <f t="shared" si="30"/>
        <v>42.422132315446767</v>
      </c>
      <c r="G28" s="246">
        <f t="shared" si="30"/>
        <v>45.441870781937041</v>
      </c>
      <c r="H28" s="89">
        <f t="shared" si="30"/>
        <v>39.100474233843215</v>
      </c>
      <c r="I28" s="42">
        <f t="shared" si="30"/>
        <v>40.751910808052266</v>
      </c>
      <c r="J28" s="42">
        <f t="shared" si="30"/>
        <v>41.884139671289269</v>
      </c>
      <c r="K28" s="42">
        <f t="shared" si="30"/>
        <v>39.174093484145381</v>
      </c>
      <c r="L28" s="246">
        <f t="shared" si="30"/>
        <v>40.093626260555531</v>
      </c>
      <c r="M28" s="89">
        <f t="shared" si="30"/>
        <v>39.054777901059211</v>
      </c>
      <c r="N28" s="42">
        <f t="shared" si="30"/>
        <v>48.763248060844433</v>
      </c>
      <c r="O28" s="42">
        <f t="shared" si="30"/>
        <v>45.590452540927387</v>
      </c>
      <c r="P28" s="42">
        <f t="shared" si="30"/>
        <v>40.189140167210439</v>
      </c>
      <c r="Q28" s="246">
        <f t="shared" si="30"/>
        <v>42.551244545197825</v>
      </c>
      <c r="R28" s="89">
        <f t="shared" si="30"/>
        <v>39.308974378330667</v>
      </c>
      <c r="S28" s="42">
        <f t="shared" si="30"/>
        <v>43.353606965352789</v>
      </c>
      <c r="T28" s="42">
        <f t="shared" si="30"/>
        <v>43.335499984350442</v>
      </c>
      <c r="U28" s="42">
        <f t="shared" si="30"/>
        <v>40.390256513836604</v>
      </c>
      <c r="V28" s="246">
        <f t="shared" si="30"/>
        <v>41.353953752880692</v>
      </c>
      <c r="W28" s="42">
        <f t="shared" si="30"/>
        <v>39.426297885735629</v>
      </c>
      <c r="X28" s="42">
        <f t="shared" si="30"/>
        <v>46.679432107970662</v>
      </c>
      <c r="Y28" s="42">
        <f t="shared" si="30"/>
        <v>52.89269430868022</v>
      </c>
      <c r="Z28" s="42">
        <f t="shared" si="30"/>
        <v>51.523836580712754</v>
      </c>
      <c r="AA28" s="42">
        <f>ABS(AA27/AA$25)*100</f>
        <v>47.54211938171791</v>
      </c>
      <c r="AB28" s="89">
        <v>51.421470867088949</v>
      </c>
      <c r="AC28" s="42">
        <v>57.180186493323603</v>
      </c>
      <c r="AD28" s="42">
        <v>58.777481480409136</v>
      </c>
      <c r="AE28" s="42">
        <v>51.08250626582943</v>
      </c>
      <c r="AF28" s="246">
        <f>+'[5]19-18'!G10</f>
        <v>53.581840721914574</v>
      </c>
      <c r="AG28" s="89">
        <v>54.982392281641758</v>
      </c>
      <c r="AH28" s="89"/>
      <c r="AI28" s="89"/>
      <c r="AJ28" s="89"/>
      <c r="AK28" s="89"/>
      <c r="AN28" s="112"/>
      <c r="AO28" s="184"/>
      <c r="AP28" s="184"/>
      <c r="AQ28" s="212"/>
      <c r="AR28" s="113"/>
      <c r="AS28" s="184"/>
      <c r="AT28" s="184"/>
      <c r="AU28" s="212"/>
      <c r="AV28" s="124"/>
      <c r="AX28" s="162"/>
    </row>
    <row r="29" spans="2:51" s="20" customFormat="1" ht="15" customHeight="1">
      <c r="B29" s="91" t="s">
        <v>5</v>
      </c>
      <c r="C29" s="92">
        <f>+'[2]Rio de la Plata'!CM23</f>
        <v>44233.292709999994</v>
      </c>
      <c r="D29" s="93">
        <f>+'[2]Rio de la Plata'!CN23</f>
        <v>21898.230658000004</v>
      </c>
      <c r="E29" s="93">
        <f>+'[2]Rio de la Plata'!CO23</f>
        <v>33987.985144999991</v>
      </c>
      <c r="F29" s="93">
        <f>+'[2]Rio de la Plata'!CP23</f>
        <v>63373.572784999997</v>
      </c>
      <c r="G29" s="267">
        <f>+'[2]Rio de la Plata'!CQ23</f>
        <v>163493.081298</v>
      </c>
      <c r="H29" s="92">
        <f>+'[2]Rio de la Plata'!CR23</f>
        <v>58492.771276000014</v>
      </c>
      <c r="I29" s="93">
        <f>+'[2]Rio de la Plata'!CS23</f>
        <v>41087.173640000008</v>
      </c>
      <c r="J29" s="93">
        <f>+'[2]Rio de la Plata'!CT23</f>
        <v>58054.841</v>
      </c>
      <c r="K29" s="93">
        <f>+'[2]Rio de la Plata'!CU23</f>
        <v>85413.589325999987</v>
      </c>
      <c r="L29" s="267">
        <f>+'[2]Rio de la Plata'!CV23</f>
        <v>243048.37524200001</v>
      </c>
      <c r="M29" s="92">
        <f>+'[2]Rio de la Plata'!CW23</f>
        <v>55976.517257</v>
      </c>
      <c r="N29" s="93">
        <f>+'[2]Rio de la Plata'!CX23</f>
        <v>30484.154095999998</v>
      </c>
      <c r="O29" s="93">
        <f>+'[2]Rio de la Plata'!CY23</f>
        <v>47172.931163999994</v>
      </c>
      <c r="P29" s="93">
        <f>+'[2]Rio de la Plata'!CZ23</f>
        <v>78989.149353999994</v>
      </c>
      <c r="Q29" s="267">
        <f>+'[2]Rio de la Plata'!DA23</f>
        <v>212622.75187099999</v>
      </c>
      <c r="R29" s="92">
        <f>+'[2]Rio de la Plata'!DB23</f>
        <v>68644.21484700001</v>
      </c>
      <c r="S29" s="93">
        <f>+'[2]Rio de la Plata'!DC23</f>
        <v>48112.586944999995</v>
      </c>
      <c r="T29" s="93">
        <f>+'[2]Rio de la Plata'!DD23</f>
        <v>60452.270661000002</v>
      </c>
      <c r="U29" s="93">
        <f>+'[2]Rio de la Plata'!DE23</f>
        <v>92748.675190000009</v>
      </c>
      <c r="V29" s="267">
        <f>+'[2]Rio de la Plata'!DF23</f>
        <v>269957.74764299998</v>
      </c>
      <c r="W29" s="92">
        <f>+'[2]Rio de la Plata'!DG23</f>
        <v>79445.654952000012</v>
      </c>
      <c r="X29" s="92">
        <f>+'[2]Rio de la Plata'!DH23</f>
        <v>50443.978616999993</v>
      </c>
      <c r="Y29" s="92">
        <f>+'[2]Rio de la Plata'!DI23</f>
        <v>40644.698091999991</v>
      </c>
      <c r="Z29" s="92">
        <f>+'[2]Rio de la Plata'!DJ23</f>
        <v>83322.908786999993</v>
      </c>
      <c r="AA29" s="92">
        <f>+'[2]Rio de la Plata'!DK23</f>
        <v>253857.24044799997</v>
      </c>
      <c r="AB29" s="92">
        <v>58852.135037</v>
      </c>
      <c r="AC29" s="93">
        <v>39654.680364</v>
      </c>
      <c r="AD29" s="93">
        <v>29739.716091000002</v>
      </c>
      <c r="AE29" s="93">
        <v>87359.992411999992</v>
      </c>
      <c r="AF29" s="267">
        <f>+'[5]19-18'!G11</f>
        <v>215606.52390399997</v>
      </c>
      <c r="AG29" s="92">
        <v>56065.627286999996</v>
      </c>
      <c r="AH29" s="92"/>
      <c r="AI29" s="92"/>
      <c r="AJ29" s="92"/>
      <c r="AK29" s="92"/>
      <c r="AN29" s="112"/>
      <c r="AO29" s="184"/>
      <c r="AP29" s="184"/>
      <c r="AQ29" s="212"/>
      <c r="AR29" s="113"/>
      <c r="AS29" s="184"/>
      <c r="AT29" s="184"/>
      <c r="AU29" s="212"/>
      <c r="AV29" s="124"/>
      <c r="AX29" s="162"/>
    </row>
    <row r="30" spans="2:51" s="20" customFormat="1" ht="15" customHeight="1">
      <c r="B30" s="88" t="s">
        <v>66</v>
      </c>
      <c r="C30" s="89">
        <f t="shared" ref="C30:Z30" si="31">ABS(C29/C$25)*100</f>
        <v>57.758135985515835</v>
      </c>
      <c r="D30" s="42">
        <f t="shared" si="31"/>
        <v>46.748604868730872</v>
      </c>
      <c r="E30" s="42">
        <f t="shared" si="31"/>
        <v>51.3602692827385</v>
      </c>
      <c r="F30" s="42">
        <f t="shared" si="31"/>
        <v>57.577867684553233</v>
      </c>
      <c r="G30" s="246">
        <f t="shared" si="31"/>
        <v>54.558129218062959</v>
      </c>
      <c r="H30" s="89">
        <f t="shared" si="31"/>
        <v>60.899525766156785</v>
      </c>
      <c r="I30" s="42">
        <f t="shared" si="31"/>
        <v>59.248089191947741</v>
      </c>
      <c r="J30" s="42">
        <f t="shared" si="31"/>
        <v>58.115860328710731</v>
      </c>
      <c r="K30" s="42">
        <f t="shared" si="31"/>
        <v>60.825906515854612</v>
      </c>
      <c r="L30" s="246">
        <f t="shared" si="31"/>
        <v>59.906373739444462</v>
      </c>
      <c r="M30" s="89">
        <f t="shared" si="31"/>
        <v>60.945222098940789</v>
      </c>
      <c r="N30" s="42">
        <f t="shared" si="31"/>
        <v>51.236751939155567</v>
      </c>
      <c r="O30" s="42">
        <f t="shared" si="31"/>
        <v>54.409547459072613</v>
      </c>
      <c r="P30" s="42">
        <f t="shared" si="31"/>
        <v>59.810859832789568</v>
      </c>
      <c r="Q30" s="246">
        <f t="shared" si="31"/>
        <v>57.448755454802182</v>
      </c>
      <c r="R30" s="89">
        <f t="shared" si="31"/>
        <v>60.691025621669326</v>
      </c>
      <c r="S30" s="42">
        <f t="shared" si="31"/>
        <v>56.646393034647211</v>
      </c>
      <c r="T30" s="42">
        <f t="shared" si="31"/>
        <v>56.664500015649566</v>
      </c>
      <c r="U30" s="42">
        <f t="shared" si="31"/>
        <v>59.609743486163403</v>
      </c>
      <c r="V30" s="246">
        <f t="shared" si="31"/>
        <v>58.646046247119308</v>
      </c>
      <c r="W30" s="42">
        <f t="shared" si="31"/>
        <v>60.573702114264371</v>
      </c>
      <c r="X30" s="42">
        <f t="shared" si="31"/>
        <v>53.320567892029338</v>
      </c>
      <c r="Y30" s="42">
        <f t="shared" si="31"/>
        <v>47.10730569131978</v>
      </c>
      <c r="Z30" s="42">
        <f t="shared" si="31"/>
        <v>48.476163419287246</v>
      </c>
      <c r="AA30" s="42">
        <f>ABS(AA29/AA$25)*100</f>
        <v>52.457880618282083</v>
      </c>
      <c r="AB30" s="89">
        <v>48.578529132911051</v>
      </c>
      <c r="AC30" s="42">
        <v>42.81981350667639</v>
      </c>
      <c r="AD30" s="42">
        <v>41.222518519590864</v>
      </c>
      <c r="AE30" s="42">
        <v>48.917493734170577</v>
      </c>
      <c r="AF30" s="246">
        <f>+'[5]19-18'!G12</f>
        <v>46.418159278085426</v>
      </c>
      <c r="AG30" s="89">
        <v>45.017607718358235</v>
      </c>
      <c r="AH30" s="89"/>
      <c r="AI30" s="89"/>
      <c r="AJ30" s="89"/>
      <c r="AK30" s="89"/>
      <c r="AN30" s="112"/>
      <c r="AO30" s="184"/>
      <c r="AP30" s="184"/>
      <c r="AQ30" s="212"/>
      <c r="AR30" s="113"/>
      <c r="AS30" s="184"/>
      <c r="AT30" s="184"/>
      <c r="AU30" s="212"/>
      <c r="AV30" s="124"/>
      <c r="AX30" s="162"/>
    </row>
    <row r="31" spans="2:51" s="20" customFormat="1" ht="15" customHeight="1">
      <c r="B31" s="95" t="s">
        <v>6</v>
      </c>
      <c r="C31" s="96">
        <f>+'[2]Rio de la Plata'!CM28</f>
        <v>-38055.523571000005</v>
      </c>
      <c r="D31" s="97">
        <f>+'[2]Rio de la Plata'!CN28</f>
        <v>-30448.443670999997</v>
      </c>
      <c r="E31" s="97">
        <f>+'[2]Rio de la Plata'!CO28</f>
        <v>-35387.844097999994</v>
      </c>
      <c r="F31" s="97">
        <f>+'[2]Rio de la Plata'!CP28</f>
        <v>-50408.250343000007</v>
      </c>
      <c r="G31" s="268">
        <f>+'[2]Rio de la Plata'!CQ28</f>
        <v>-154300.06168300001</v>
      </c>
      <c r="H31" s="96">
        <f>+'[2]Rio de la Plata'!CR28</f>
        <v>-49532.502230999999</v>
      </c>
      <c r="I31" s="97">
        <f>+'[2]Rio de la Plata'!CS28</f>
        <v>-44730.074873999998</v>
      </c>
      <c r="J31" s="97">
        <f>+'[2]Rio de la Plata'!CT28</f>
        <v>-53856.108</v>
      </c>
      <c r="K31" s="97">
        <f>+'[2]Rio de la Plata'!CU28</f>
        <v>-67979.840179000006</v>
      </c>
      <c r="L31" s="268">
        <f>+'[2]Rio de la Plata'!CV28</f>
        <v>-216098.52528400003</v>
      </c>
      <c r="M31" s="96">
        <f>+'[2]Rio de la Plata'!CW28</f>
        <v>-46594.418634000001</v>
      </c>
      <c r="N31" s="97">
        <f>+'[2]Rio de la Plata'!CX28</f>
        <v>-39318.319688999996</v>
      </c>
      <c r="O31" s="97">
        <f>+'[2]Rio de la Plata'!CY28</f>
        <v>-46977.317907999997</v>
      </c>
      <c r="P31" s="97">
        <f>+'[2]Rio de la Plata'!CZ28</f>
        <v>-58523.446097999993</v>
      </c>
      <c r="Q31" s="268">
        <f>+'[2]Rio de la Plata'!DA28</f>
        <v>-191413.50232899998</v>
      </c>
      <c r="R31" s="96">
        <f>+'[2]Rio de la Plata'!DB28</f>
        <v>-57364.76402100001</v>
      </c>
      <c r="S31" s="97">
        <f>+'[2]Rio de la Plata'!DC28</f>
        <v>-50892.535986999996</v>
      </c>
      <c r="T31" s="97">
        <f>+'[2]Rio de la Plata'!DD28</f>
        <v>-51845.773405</v>
      </c>
      <c r="U31" s="97">
        <f>+'[2]Rio de la Plata'!DE28</f>
        <v>-65257.385779999997</v>
      </c>
      <c r="V31" s="268">
        <f>+'[2]Rio de la Plata'!DF28</f>
        <v>-225360.45919299999</v>
      </c>
      <c r="W31" s="96">
        <f>+'[2]Rio de la Plata'!DG28</f>
        <v>-57019.064707999998</v>
      </c>
      <c r="X31" s="96">
        <f>+'[2]Rio de la Plata'!DH28</f>
        <v>-47393.916807000001</v>
      </c>
      <c r="Y31" s="96">
        <f>+'[2]Rio de la Plata'!DI28</f>
        <v>-38804.825715999999</v>
      </c>
      <c r="Z31" s="96">
        <f>+'[2]Rio de la Plata'!DJ28</f>
        <v>-67373.554172000004</v>
      </c>
      <c r="AA31" s="96">
        <f>+'[2]Rio de la Plata'!DK28</f>
        <v>-210591.36140299999</v>
      </c>
      <c r="AB31" s="96">
        <v>-51639.729997000002</v>
      </c>
      <c r="AC31" s="97">
        <v>-51217.782950000001</v>
      </c>
      <c r="AD31" s="97">
        <v>-36380.391202999999</v>
      </c>
      <c r="AE31" s="97">
        <v>-70917.789105999997</v>
      </c>
      <c r="AF31" s="268">
        <f>+'[5]19-18'!G13</f>
        <v>-210155.693256</v>
      </c>
      <c r="AG31" s="96">
        <v>-57493.652624000002</v>
      </c>
      <c r="AH31" s="96"/>
      <c r="AI31" s="96"/>
      <c r="AJ31" s="96"/>
      <c r="AK31" s="96"/>
      <c r="AN31" s="112"/>
      <c r="AO31" s="184"/>
      <c r="AP31" s="184"/>
      <c r="AQ31" s="212"/>
      <c r="AR31" s="113"/>
      <c r="AS31" s="184"/>
      <c r="AT31" s="184"/>
      <c r="AU31" s="212"/>
      <c r="AV31" s="124"/>
      <c r="AX31" s="162"/>
    </row>
    <row r="32" spans="2:51" s="20" customFormat="1" ht="15" customHeight="1">
      <c r="B32" s="88" t="s">
        <v>66</v>
      </c>
      <c r="C32" s="89">
        <f t="shared" ref="C32:Z32" si="32">ABS(C31/C$25)*100</f>
        <v>49.691442141202103</v>
      </c>
      <c r="D32" s="42">
        <f t="shared" si="32"/>
        <v>65.001701930807556</v>
      </c>
      <c r="E32" s="42">
        <f t="shared" si="32"/>
        <v>53.475638360287647</v>
      </c>
      <c r="F32" s="42">
        <f t="shared" si="32"/>
        <v>45.79826323356766</v>
      </c>
      <c r="G32" s="246">
        <f t="shared" si="32"/>
        <v>51.490391133506506</v>
      </c>
      <c r="H32" s="89">
        <f t="shared" si="32"/>
        <v>51.570575817745464</v>
      </c>
      <c r="I32" s="42">
        <f t="shared" si="32"/>
        <v>64.501186889068578</v>
      </c>
      <c r="J32" s="42">
        <f t="shared" si="32"/>
        <v>53.912714193394493</v>
      </c>
      <c r="K32" s="42">
        <f t="shared" si="32"/>
        <v>48.410743961463673</v>
      </c>
      <c r="L32" s="246">
        <f t="shared" si="32"/>
        <v>53.26379576623895</v>
      </c>
      <c r="M32" s="89">
        <f t="shared" si="32"/>
        <v>50.730329991458035</v>
      </c>
      <c r="N32" s="42">
        <f t="shared" si="32"/>
        <v>66.084923538490088</v>
      </c>
      <c r="O32" s="42">
        <f t="shared" si="32"/>
        <v>54.183925932630814</v>
      </c>
      <c r="P32" s="42">
        <f t="shared" si="32"/>
        <v>44.314157832135663</v>
      </c>
      <c r="Q32" s="246">
        <f t="shared" si="32"/>
        <v>51.71820696177226</v>
      </c>
      <c r="R32" s="89">
        <f t="shared" si="32"/>
        <v>50.718423551634253</v>
      </c>
      <c r="S32" s="42">
        <f t="shared" si="32"/>
        <v>59.919426060899575</v>
      </c>
      <c r="T32" s="42">
        <f t="shared" si="32"/>
        <v>48.597261869507896</v>
      </c>
      <c r="U32" s="42">
        <f t="shared" si="32"/>
        <v>41.941041410614318</v>
      </c>
      <c r="V32" s="246">
        <f t="shared" si="32"/>
        <v>48.957661069178151</v>
      </c>
      <c r="W32" s="42">
        <f t="shared" si="32"/>
        <v>43.474446054263503</v>
      </c>
      <c r="X32" s="42">
        <f t="shared" si="32"/>
        <v>50.096575013716162</v>
      </c>
      <c r="Y32" s="42">
        <f t="shared" si="32"/>
        <v>44.974889053531889</v>
      </c>
      <c r="Z32" s="42">
        <f t="shared" si="32"/>
        <v>39.197040402526561</v>
      </c>
      <c r="AA32" s="42">
        <f>ABS(AA31/AA$25)*100</f>
        <v>43.517279539572442</v>
      </c>
      <c r="AB32" s="89">
        <v>42.625167744514179</v>
      </c>
      <c r="AC32" s="42">
        <v>55.305852777354382</v>
      </c>
      <c r="AD32" s="42">
        <v>50.427224843934304</v>
      </c>
      <c r="AE32" s="42">
        <v>39.710631931756637</v>
      </c>
      <c r="AF32" s="246">
        <f>+'[5]19-18'!G14</f>
        <v>45.24464411427995</v>
      </c>
      <c r="AG32" s="89">
        <v>46.164233334510911</v>
      </c>
      <c r="AH32" s="89"/>
      <c r="AI32" s="89"/>
      <c r="AJ32" s="89"/>
      <c r="AK32" s="89"/>
      <c r="AN32" s="112"/>
      <c r="AO32" s="184"/>
      <c r="AP32" s="184"/>
      <c r="AQ32" s="212"/>
      <c r="AR32" s="113"/>
      <c r="AS32" s="184"/>
      <c r="AT32" s="184"/>
      <c r="AU32" s="212"/>
      <c r="AV32" s="124"/>
      <c r="AX32" s="162"/>
    </row>
    <row r="33" spans="2:50" s="20" customFormat="1" ht="15" customHeight="1">
      <c r="B33" s="98" t="s">
        <v>7</v>
      </c>
      <c r="C33" s="102">
        <f>+'[2]Rio de la Plata'!CM33</f>
        <v>347.79361600000004</v>
      </c>
      <c r="D33" s="100">
        <f>+'[2]Rio de la Plata'!CN33</f>
        <v>19001.822376</v>
      </c>
      <c r="E33" s="100">
        <f>+'[2]Rio de la Plata'!CO33</f>
        <v>-42.422822000000011</v>
      </c>
      <c r="F33" s="100">
        <f>+'[2]Rio de la Plata'!CP33</f>
        <v>583.69760899999994</v>
      </c>
      <c r="G33" s="269">
        <f>+'[2]Rio de la Plata'!CQ33</f>
        <v>19890.890778999998</v>
      </c>
      <c r="H33" s="102">
        <f>+'[2]Rio de la Plata'!CR33</f>
        <v>1000.186563</v>
      </c>
      <c r="I33" s="100">
        <f>+'[2]Rio de la Plata'!CS33</f>
        <v>205.16381200000001</v>
      </c>
      <c r="J33" s="100">
        <f>+'[2]Rio de la Plata'!CT33</f>
        <v>-114.532</v>
      </c>
      <c r="K33" s="100">
        <f>+'[2]Rio de la Plata'!CU33</f>
        <v>2225.0724110000001</v>
      </c>
      <c r="L33" s="269">
        <f>+'[2]Rio de la Plata'!CV33</f>
        <v>3315.8907859999999</v>
      </c>
      <c r="M33" s="102">
        <f>+'[2]Rio de la Plata'!CW33</f>
        <v>16.496764000000013</v>
      </c>
      <c r="N33" s="100">
        <f>+'[2]Rio de la Plata'!CX33</f>
        <v>52.573102000000006</v>
      </c>
      <c r="O33" s="100">
        <f>+'[2]Rio de la Plata'!CY33</f>
        <v>-787.80788399999994</v>
      </c>
      <c r="P33" s="100">
        <f>+'[2]Rio de la Plata'!CZ33</f>
        <v>323.91881599999994</v>
      </c>
      <c r="Q33" s="269">
        <f>+'[2]Rio de la Plata'!DA33</f>
        <v>-394.81920199999996</v>
      </c>
      <c r="R33" s="102">
        <f>+'[2]Rio de la Plata'!DB33</f>
        <v>838.64036599999997</v>
      </c>
      <c r="S33" s="100">
        <f>+'[2]Rio de la Plata'!DC33</f>
        <v>-28.948418999999944</v>
      </c>
      <c r="T33" s="100">
        <f>+'[2]Rio de la Plata'!DD33</f>
        <v>120.717197</v>
      </c>
      <c r="U33" s="100">
        <f>+'[2]Rio de la Plata'!DE33</f>
        <v>-252.25579900000002</v>
      </c>
      <c r="V33" s="269">
        <f>+'[2]Rio de la Plata'!DF33</f>
        <v>678.15334499999994</v>
      </c>
      <c r="W33" s="99">
        <f>+'[2]Rio de la Plata'!DG33</f>
        <v>254.54786800000002</v>
      </c>
      <c r="X33" s="99">
        <f>+'[2]Rio de la Plata'!DH33+'[2]Rio de la Plata'!DH35</f>
        <v>215657.99664299999</v>
      </c>
      <c r="Y33" s="99">
        <f>+'[2]Rio de la Plata'!DI33</f>
        <v>3212.4027370000003</v>
      </c>
      <c r="Z33" s="99">
        <f>+'[2]Rio de la Plata'!DJ33</f>
        <v>3953.6789819999999</v>
      </c>
      <c r="AA33" s="99">
        <f>+'[2]Rio de la Plata'!DK33+'[2]Rio de la Plata'!DK35</f>
        <v>223078.62622999999</v>
      </c>
      <c r="AB33" s="102">
        <v>3933.809628</v>
      </c>
      <c r="AC33" s="100">
        <v>4761.9753220000002</v>
      </c>
      <c r="AD33" s="100">
        <v>1491.8230860000001</v>
      </c>
      <c r="AE33" s="100">
        <v>4014.1009049999998</v>
      </c>
      <c r="AF33" s="269">
        <f>+'[5]19-18'!G15</f>
        <v>14201.708941000001</v>
      </c>
      <c r="AG33" s="99">
        <v>3423.3715240000001</v>
      </c>
      <c r="AH33" s="99"/>
      <c r="AI33" s="99"/>
      <c r="AJ33" s="99"/>
      <c r="AK33" s="99"/>
      <c r="AN33" s="112"/>
      <c r="AO33" s="184"/>
      <c r="AP33" s="184"/>
      <c r="AQ33" s="212"/>
      <c r="AR33" s="113"/>
      <c r="AS33" s="184"/>
      <c r="AT33" s="184"/>
      <c r="AU33" s="212"/>
      <c r="AV33" s="124"/>
      <c r="AX33" s="162"/>
    </row>
    <row r="34" spans="2:50" s="20" customFormat="1" ht="15" customHeight="1">
      <c r="B34" s="78" t="s">
        <v>2</v>
      </c>
      <c r="C34" s="96">
        <f>+'[2]Rio de la Plata'!CM42</f>
        <v>6525.562754999989</v>
      </c>
      <c r="D34" s="97">
        <f>+'[2]Rio de la Plata'!CN42</f>
        <v>10451.609363000007</v>
      </c>
      <c r="E34" s="97">
        <f>+'[2]Rio de la Plata'!CO42</f>
        <v>-1442.2817750000027</v>
      </c>
      <c r="F34" s="97">
        <f>+'[2]Rio de la Plata'!CP42</f>
        <v>13549.02005099999</v>
      </c>
      <c r="G34" s="268">
        <f>+'[2]Rio de la Plata'!CQ42</f>
        <v>29083.910393999995</v>
      </c>
      <c r="H34" s="96">
        <f>+'[2]Rio de la Plata'!CR42</f>
        <v>9960.4556080000148</v>
      </c>
      <c r="I34" s="97">
        <f>+'[2]Rio de la Plata'!CS42</f>
        <v>-3437.7374219999901</v>
      </c>
      <c r="J34" s="97">
        <f>+'[2]Rio de la Plata'!CT42</f>
        <v>4084.201</v>
      </c>
      <c r="K34" s="97">
        <f>+'[2]Rio de la Plata'!CU42</f>
        <v>19658.821557999981</v>
      </c>
      <c r="L34" s="268">
        <f>+'[2]Rio de la Plata'!CV42</f>
        <v>30265.740743999977</v>
      </c>
      <c r="M34" s="96">
        <f>+'[2]Rio de la Plata'!CW42</f>
        <v>9398.5953869999976</v>
      </c>
      <c r="N34" s="97">
        <f>+'[2]Rio de la Plata'!CX42</f>
        <v>-8781.5924909999976</v>
      </c>
      <c r="O34" s="97">
        <f>+'[2]Rio de la Plata'!CY42</f>
        <v>-592.19462800000304</v>
      </c>
      <c r="P34" s="97">
        <f>+'[2]Rio de la Plata'!CZ42</f>
        <v>20789.622072000002</v>
      </c>
      <c r="Q34" s="268">
        <f>+'[2]Rio de la Plata'!DA42</f>
        <v>20814.430340000006</v>
      </c>
      <c r="R34" s="96">
        <f>+'[2]Rio de la Plata'!DB42</f>
        <v>12118.091192</v>
      </c>
      <c r="S34" s="97">
        <f>+'[2]Rio de la Plata'!DC42</f>
        <v>-2808.897461</v>
      </c>
      <c r="T34" s="97">
        <f>+'[2]Rio de la Plata'!DD42</f>
        <v>8727.2144530000023</v>
      </c>
      <c r="U34" s="97">
        <f>+'[2]Rio de la Plata'!DE42</f>
        <v>27239.033611000013</v>
      </c>
      <c r="V34" s="268">
        <f>+'[2]Rio de la Plata'!DF42</f>
        <v>45275.441794999992</v>
      </c>
      <c r="W34" s="80">
        <f>+'[2]Rio de la Plata'!DG42</f>
        <v>22681.138112000015</v>
      </c>
      <c r="X34" s="231">
        <f>+'[2]Rio de la Plata'!DH42+'[2]Rio de la Plata'!DH35</f>
        <v>218708.05845299998</v>
      </c>
      <c r="Y34" s="80">
        <f>+'[2]Rio de la Plata'!DI42</f>
        <v>5052.2751129999924</v>
      </c>
      <c r="Z34" s="80">
        <f>+'[2]Rio de la Plata'!DJ42</f>
        <v>19903.033596999991</v>
      </c>
      <c r="AA34" s="231">
        <f>+'[2]Rio de la Plata'!DK37</f>
        <v>266344.505275</v>
      </c>
      <c r="AB34" s="96">
        <f>+'[2]Rio de la Plata'!DL37</f>
        <v>70040.974872744511</v>
      </c>
      <c r="AC34" s="97">
        <v>-6801.1272639999997</v>
      </c>
      <c r="AD34" s="97">
        <v>-5148.8520259999996</v>
      </c>
      <c r="AE34" s="97">
        <v>20456.304210999999</v>
      </c>
      <c r="AF34" s="268">
        <f>+'[5]19-18'!$G$22</f>
        <v>19652.539588999975</v>
      </c>
      <c r="AG34" s="79">
        <v>1995.3461870000001</v>
      </c>
      <c r="AH34" s="79"/>
      <c r="AI34" s="79"/>
      <c r="AJ34" s="79"/>
      <c r="AK34" s="79"/>
      <c r="AN34" s="112"/>
      <c r="AO34" s="184"/>
      <c r="AP34" s="184"/>
      <c r="AQ34" s="212"/>
      <c r="AR34" s="113"/>
      <c r="AS34" s="184"/>
      <c r="AT34" s="184"/>
      <c r="AU34" s="212"/>
      <c r="AV34" s="124"/>
      <c r="AX34" s="162"/>
    </row>
    <row r="35" spans="2:50" s="20" customFormat="1" ht="15" customHeight="1">
      <c r="B35" s="104" t="s">
        <v>23</v>
      </c>
      <c r="C35" s="105">
        <f>ABS(C34/C$25)*100</f>
        <v>8.5208294000708307</v>
      </c>
      <c r="D35" s="106">
        <f t="shared" ref="D35:AA35" si="33">ABS(D34/D$25)*100</f>
        <v>22.312220744406005</v>
      </c>
      <c r="E35" s="106">
        <f t="shared" si="33"/>
        <v>2.1794754831615433</v>
      </c>
      <c r="F35" s="106">
        <f t="shared" si="33"/>
        <v>12.309921146444895</v>
      </c>
      <c r="G35" s="270">
        <f t="shared" si="33"/>
        <v>9.7053877072034034</v>
      </c>
      <c r="H35" s="105">
        <f t="shared" si="33"/>
        <v>10.37029037451239</v>
      </c>
      <c r="I35" s="106">
        <f t="shared" si="33"/>
        <v>4.9572495587494458</v>
      </c>
      <c r="J35" s="106">
        <f t="shared" si="33"/>
        <v>4.0884937549028981</v>
      </c>
      <c r="K35" s="106">
        <f t="shared" si="33"/>
        <v>13.999711892856631</v>
      </c>
      <c r="L35" s="270">
        <f t="shared" si="33"/>
        <v>7.459876144845258</v>
      </c>
      <c r="M35" s="105">
        <f t="shared" si="33"/>
        <v>10.232853191793836</v>
      </c>
      <c r="N35" s="106">
        <f t="shared" si="33"/>
        <v>14.759808478699343</v>
      </c>
      <c r="O35" s="106">
        <f t="shared" si="33"/>
        <v>0.68304090761617742</v>
      </c>
      <c r="P35" s="106">
        <f t="shared" si="33"/>
        <v>15.7419744597122</v>
      </c>
      <c r="Q35" s="270">
        <f t="shared" si="33"/>
        <v>5.623871895229513</v>
      </c>
      <c r="R35" s="105">
        <f t="shared" si="33"/>
        <v>10.71407670200105</v>
      </c>
      <c r="S35" s="106">
        <f t="shared" si="33"/>
        <v>3.3071160723849675</v>
      </c>
      <c r="T35" s="106">
        <f t="shared" si="33"/>
        <v>8.1803915403235798</v>
      </c>
      <c r="U35" s="106">
        <f t="shared" si="33"/>
        <v>17.506576811328507</v>
      </c>
      <c r="V35" s="270">
        <f t="shared" si="33"/>
        <v>9.8357082786143106</v>
      </c>
      <c r="W35" s="106">
        <f t="shared" si="33"/>
        <v>17.29333724341322</v>
      </c>
      <c r="X35" s="106">
        <f t="shared" si="33"/>
        <v>231.17997824515467</v>
      </c>
      <c r="Y35" s="106">
        <f t="shared" si="33"/>
        <v>5.855599361225976</v>
      </c>
      <c r="Z35" s="106">
        <f t="shared" si="33"/>
        <v>11.579321020274646</v>
      </c>
      <c r="AA35" s="106">
        <f t="shared" si="33"/>
        <v>55.038289380260338</v>
      </c>
      <c r="AB35" s="105">
        <v>9.2004599940291278</v>
      </c>
      <c r="AC35" s="106">
        <v>7.3439755006583116</v>
      </c>
      <c r="AD35" s="106">
        <v>-7.1368753940677268</v>
      </c>
      <c r="AE35" s="106">
        <v>11.454569825814509</v>
      </c>
      <c r="AF35" s="270">
        <f>+AF34/$AF$25*100</f>
        <v>4.2310162806912928</v>
      </c>
      <c r="AG35" s="105">
        <v>1.6021529813422044</v>
      </c>
      <c r="AH35" s="105"/>
      <c r="AI35" s="105"/>
      <c r="AJ35" s="105"/>
      <c r="AK35" s="105"/>
      <c r="AN35" s="112"/>
      <c r="AO35" s="184"/>
      <c r="AP35" s="184"/>
      <c r="AQ35" s="212"/>
      <c r="AR35" s="113"/>
      <c r="AS35" s="184"/>
      <c r="AT35" s="184"/>
      <c r="AU35" s="212"/>
      <c r="AV35" s="124"/>
      <c r="AX35" s="162"/>
    </row>
    <row r="36" spans="2:50" s="20" customFormat="1" ht="15" customHeight="1">
      <c r="B36" s="91" t="s">
        <v>3</v>
      </c>
      <c r="C36" s="110">
        <f>+'[2]Rio de la Plata'!CM52</f>
        <v>9016.4515660000015</v>
      </c>
      <c r="D36" s="263">
        <f>+'[2]Rio de la Plata'!CN52</f>
        <v>13086.756060000002</v>
      </c>
      <c r="E36" s="263">
        <f>+'[2]Rio de la Plata'!CO52</f>
        <v>1488.5399520000001</v>
      </c>
      <c r="F36" s="263">
        <f>+'[2]Rio de la Plata'!CP52</f>
        <v>16686.279600999995</v>
      </c>
      <c r="G36" s="271">
        <f>+'[2]Rio de la Plata'!CQ52</f>
        <v>40278.027179000004</v>
      </c>
      <c r="H36" s="110">
        <f>+'[2]Rio de la Plata'!CR52</f>
        <v>13326.025373999999</v>
      </c>
      <c r="I36" s="263">
        <f>+'[2]Rio de la Plata'!CS52</f>
        <v>-62.364732999999887</v>
      </c>
      <c r="J36" s="263">
        <f>+'[2]Rio de la Plata'!CT52</f>
        <v>8029.8149999999996</v>
      </c>
      <c r="K36" s="263">
        <f>+'[2]Rio de la Plata'!CU52</f>
        <v>23306.680272000001</v>
      </c>
      <c r="L36" s="271">
        <f>+'[2]Rio de la Plata'!CV52</f>
        <v>44600.155912999995</v>
      </c>
      <c r="M36" s="110">
        <f>+'[2]Rio de la Plata'!CW52</f>
        <v>12256.971335</v>
      </c>
      <c r="N36" s="263">
        <f>+'[2]Rio de la Plata'!CX52</f>
        <v>-5682.0986540000004</v>
      </c>
      <c r="O36" s="263">
        <f>+'[2]Rio de la Plata'!CY52</f>
        <v>2534.016165</v>
      </c>
      <c r="P36" s="263">
        <f>+'[2]Rio de la Plata'!CZ52</f>
        <v>23634.590501999999</v>
      </c>
      <c r="Q36" s="271">
        <f>+'[2]Rio de la Plata'!DA52</f>
        <v>32743.479348000001</v>
      </c>
      <c r="R36" s="110">
        <f>+'[2]Rio de la Plata'!DB52</f>
        <v>15801.173957999999</v>
      </c>
      <c r="S36" s="263">
        <f>+'[2]Rio de la Plata'!DC52</f>
        <v>1114.1665330000001</v>
      </c>
      <c r="T36" s="263">
        <f>+'[2]Rio de la Plata'!DD52</f>
        <v>12362.268507999999</v>
      </c>
      <c r="U36" s="263">
        <f>+'[2]Rio de la Plata'!DE52</f>
        <v>31561.536714000002</v>
      </c>
      <c r="V36" s="271">
        <f>+'[2]Rio de la Plata'!DF52</f>
        <v>60839.145712999998</v>
      </c>
      <c r="W36" s="80">
        <f>+'[2]Rio de la Plata'!DG52</f>
        <v>26220.943555000002</v>
      </c>
      <c r="X36" s="231">
        <f>+'[2]Rio de la Plata'!DH47</f>
        <v>222109.028949</v>
      </c>
      <c r="Y36" s="80">
        <f>+'[2]Rio de la Plata'!DI52</f>
        <v>10434.895857</v>
      </c>
      <c r="Z36" s="80">
        <f>+'[2]Rio de la Plata'!DJ52</f>
        <v>27378.344150000001</v>
      </c>
      <c r="AA36" s="231">
        <f>+'[2]Rio de la Plata'!DK47</f>
        <v>286143.21251099999</v>
      </c>
      <c r="AB36" s="110">
        <v>17424.675423000001</v>
      </c>
      <c r="AC36" s="263">
        <v>616.62547900000004</v>
      </c>
      <c r="AD36" s="263">
        <v>2.0410919999999999</v>
      </c>
      <c r="AE36" s="263">
        <v>28686.942767</v>
      </c>
      <c r="AF36" s="271">
        <f>+'[5]19-18'!$G$23</f>
        <v>46730.284761000003</v>
      </c>
      <c r="AG36" s="108">
        <v>9917.269671</v>
      </c>
      <c r="AH36" s="108"/>
      <c r="AI36" s="108"/>
      <c r="AJ36" s="108"/>
      <c r="AK36" s="108"/>
      <c r="AN36" s="112"/>
      <c r="AO36" s="184"/>
      <c r="AP36" s="184"/>
      <c r="AQ36" s="212"/>
      <c r="AR36" s="113"/>
      <c r="AS36" s="184"/>
      <c r="AT36" s="184"/>
      <c r="AU36" s="212"/>
      <c r="AV36" s="124"/>
      <c r="AX36" s="162"/>
    </row>
    <row r="37" spans="2:50" s="20" customFormat="1" ht="15" customHeight="1">
      <c r="B37" s="111" t="s">
        <v>22</v>
      </c>
      <c r="C37" s="105">
        <f>ABS(C36/C$25)*100</f>
        <v>11.773336411334173</v>
      </c>
      <c r="D37" s="106">
        <f t="shared" ref="D37:AA37" si="34">ABS(D36/D$25)*100</f>
        <v>27.937763448432172</v>
      </c>
      <c r="E37" s="106">
        <f t="shared" si="34"/>
        <v>2.2493776093721038</v>
      </c>
      <c r="F37" s="106">
        <f t="shared" si="34"/>
        <v>15.160268812258625</v>
      </c>
      <c r="G37" s="270">
        <f t="shared" si="34"/>
        <v>13.440897890199684</v>
      </c>
      <c r="H37" s="105">
        <f t="shared" si="34"/>
        <v>13.874340502607643</v>
      </c>
      <c r="I37" s="106">
        <f t="shared" si="34"/>
        <v>8.9930529064641662E-2</v>
      </c>
      <c r="J37" s="106">
        <f t="shared" si="34"/>
        <v>8.038254846058166</v>
      </c>
      <c r="K37" s="106">
        <f t="shared" si="34"/>
        <v>16.597475490800512</v>
      </c>
      <c r="L37" s="270">
        <f t="shared" si="34"/>
        <v>10.993011602325515</v>
      </c>
      <c r="M37" s="105">
        <f t="shared" si="34"/>
        <v>13.344950291249338</v>
      </c>
      <c r="N37" s="106">
        <f t="shared" si="34"/>
        <v>9.5502823634856551</v>
      </c>
      <c r="O37" s="106">
        <f t="shared" si="34"/>
        <v>2.922749750535826</v>
      </c>
      <c r="P37" s="106">
        <f t="shared" si="34"/>
        <v>17.896194493565805</v>
      </c>
      <c r="Q37" s="270">
        <f t="shared" si="34"/>
        <v>8.8469936601322878</v>
      </c>
      <c r="R37" s="105">
        <f t="shared" si="34"/>
        <v>13.970433716445127</v>
      </c>
      <c r="S37" s="106">
        <f t="shared" si="34"/>
        <v>1.3117880235065427</v>
      </c>
      <c r="T37" s="106">
        <f t="shared" si="34"/>
        <v>11.58768324838044</v>
      </c>
      <c r="U37" s="106">
        <f t="shared" si="34"/>
        <v>20.28465747566295</v>
      </c>
      <c r="V37" s="270">
        <f t="shared" si="34"/>
        <v>13.216791828616911</v>
      </c>
      <c r="W37" s="128">
        <f t="shared" si="34"/>
        <v>19.992278054918668</v>
      </c>
      <c r="X37" s="128">
        <f t="shared" si="34"/>
        <v>234.77489052611512</v>
      </c>
      <c r="Y37" s="128">
        <f t="shared" si="34"/>
        <v>12.094070126443821</v>
      </c>
      <c r="Z37" s="128">
        <f t="shared" si="34"/>
        <v>15.928357572797026</v>
      </c>
      <c r="AA37" s="128">
        <f t="shared" si="34"/>
        <v>59.129558231798775</v>
      </c>
      <c r="AB37" s="105">
        <v>14.382912397919922</v>
      </c>
      <c r="AC37" s="106">
        <v>0.66584291619244385</v>
      </c>
      <c r="AD37" s="106">
        <v>2.8291780766411334E-3</v>
      </c>
      <c r="AE37" s="106">
        <v>16.063340944893127</v>
      </c>
      <c r="AF37" s="270">
        <f>+AF36/$AF$25*100</f>
        <v>10.060613017963247</v>
      </c>
      <c r="AG37" s="127">
        <v>7.9630207899193337</v>
      </c>
      <c r="AH37" s="127"/>
      <c r="AI37" s="127"/>
      <c r="AJ37" s="127"/>
      <c r="AK37" s="127"/>
      <c r="AN37" s="112"/>
      <c r="AO37" s="184"/>
      <c r="AP37" s="184"/>
      <c r="AQ37" s="212"/>
      <c r="AR37" s="113"/>
      <c r="AS37" s="184"/>
      <c r="AT37" s="184"/>
      <c r="AU37" s="212"/>
      <c r="AV37" s="124"/>
      <c r="AX37" s="162"/>
    </row>
    <row r="38" spans="2:50" s="20" customFormat="1" ht="15" customHeight="1">
      <c r="B38" s="260" t="s">
        <v>74</v>
      </c>
      <c r="C38" s="96">
        <f>+'[2]Rio de la Plata'!CM35</f>
        <v>0</v>
      </c>
      <c r="D38" s="96">
        <f>+'[2]Rio de la Plata'!CN35</f>
        <v>0</v>
      </c>
      <c r="E38" s="96">
        <f>+'[2]Rio de la Plata'!CO35</f>
        <v>0</v>
      </c>
      <c r="F38" s="259">
        <f>+'[2]Rio de la Plata'!CP35</f>
        <v>-1214.504502</v>
      </c>
      <c r="G38" s="259">
        <f>+'[2]Rio de la Plata'!CQ35</f>
        <v>-1214.504502</v>
      </c>
      <c r="H38" s="96">
        <f>+'[2]Rio de la Plata'!CR35</f>
        <v>0</v>
      </c>
      <c r="I38" s="96">
        <f>+'[2]Rio de la Plata'!CS35</f>
        <v>0</v>
      </c>
      <c r="J38" s="96">
        <f>+'[2]Rio de la Plata'!CT35</f>
        <v>0</v>
      </c>
      <c r="K38" s="96">
        <f>+'[2]Rio de la Plata'!CU35</f>
        <v>0</v>
      </c>
      <c r="L38" s="96">
        <f>+'[2]Rio de la Plata'!CV35</f>
        <v>0</v>
      </c>
      <c r="M38" s="96">
        <f>+'[2]Rio de la Plata'!CW35</f>
        <v>0</v>
      </c>
      <c r="N38" s="96">
        <f>+'[2]Rio de la Plata'!CX35</f>
        <v>0</v>
      </c>
      <c r="O38" s="96">
        <f>+'[2]Rio de la Plata'!CY35</f>
        <v>0</v>
      </c>
      <c r="P38" s="96">
        <f>+'[2]Rio de la Plata'!CZ35</f>
        <v>0</v>
      </c>
      <c r="Q38" s="96">
        <f>+'[2]Rio de la Plata'!DA35</f>
        <v>0</v>
      </c>
      <c r="R38" s="96">
        <f>+'[2]Rio de la Plata'!DB35</f>
        <v>0</v>
      </c>
      <c r="S38" s="96">
        <f>+'[2]Rio de la Plata'!DC35</f>
        <v>0</v>
      </c>
      <c r="T38" s="96">
        <f>+'[2]Rio de la Plata'!DD35</f>
        <v>0</v>
      </c>
      <c r="U38" s="96">
        <f>+'[2]Rio de la Plata'!DE35</f>
        <v>0</v>
      </c>
      <c r="V38" s="96">
        <f>+'[2]Rio de la Plata'!DF35</f>
        <v>0</v>
      </c>
      <c r="W38" s="96">
        <f>+'[2]Rio de la Plata'!DG35</f>
        <v>0</v>
      </c>
      <c r="X38" s="96"/>
      <c r="Y38" s="96">
        <f>+'[2]Rio de la Plata'!DI35</f>
        <v>0</v>
      </c>
      <c r="Z38" s="96">
        <f>+'[2]Rio de la Plata'!DJ35</f>
        <v>0</v>
      </c>
      <c r="AA38" s="96"/>
      <c r="AB38" s="200"/>
      <c r="AC38" s="199"/>
      <c r="AD38" s="199"/>
      <c r="AE38" s="199"/>
      <c r="AF38" s="199"/>
      <c r="AG38" s="199"/>
      <c r="AH38" s="199"/>
      <c r="AI38" s="199"/>
      <c r="AJ38" s="199"/>
      <c r="AK38" s="199"/>
      <c r="AN38" s="112"/>
      <c r="AO38" s="184"/>
      <c r="AP38" s="184"/>
      <c r="AQ38" s="212"/>
      <c r="AR38" s="113"/>
      <c r="AS38" s="184"/>
      <c r="AT38" s="184"/>
      <c r="AU38" s="212"/>
      <c r="AV38" s="124"/>
      <c r="AX38" s="162"/>
    </row>
    <row r="39" spans="2:50" s="20" customFormat="1" ht="15" customHeigh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F39" s="42"/>
      <c r="AG39" s="42"/>
      <c r="AH39" s="42"/>
      <c r="AI39" s="42"/>
      <c r="AJ39" s="42"/>
      <c r="AK39" s="42"/>
      <c r="AN39" s="112"/>
      <c r="AO39" s="184"/>
      <c r="AP39" s="184"/>
      <c r="AQ39" s="212"/>
      <c r="AR39" s="113"/>
      <c r="AS39" s="184"/>
      <c r="AT39" s="184"/>
      <c r="AU39" s="212"/>
      <c r="AV39" s="124"/>
      <c r="AX39" s="162"/>
    </row>
    <row r="40" spans="2:50" s="20" customFormat="1" ht="15" customHeight="1" thickBot="1">
      <c r="B40" s="215" t="s">
        <v>25</v>
      </c>
      <c r="AN40" s="112"/>
      <c r="AO40" s="184"/>
      <c r="AP40" s="184"/>
      <c r="AQ40" s="212"/>
      <c r="AR40" s="113"/>
      <c r="AS40" s="184"/>
      <c r="AT40" s="184"/>
      <c r="AU40" s="212"/>
      <c r="AV40" s="124"/>
      <c r="AX40" s="162"/>
    </row>
    <row r="41" spans="2:50" s="20" customFormat="1" ht="15" customHeight="1">
      <c r="B41" s="216"/>
      <c r="C41" s="1"/>
      <c r="D41" s="1"/>
      <c r="E41" s="1"/>
      <c r="F41" s="1"/>
      <c r="G41" s="261">
        <v>2014</v>
      </c>
      <c r="H41" s="1"/>
      <c r="I41" s="1"/>
      <c r="J41" s="1"/>
      <c r="K41" s="1"/>
      <c r="L41" s="261">
        <v>2015</v>
      </c>
      <c r="M41" s="1"/>
      <c r="N41" s="1"/>
      <c r="O41" s="1"/>
      <c r="P41" s="1"/>
      <c r="Q41" s="261">
        <v>2016</v>
      </c>
      <c r="R41" s="1"/>
      <c r="S41" s="1"/>
      <c r="T41" s="1"/>
      <c r="U41" s="1"/>
      <c r="V41" s="261">
        <v>2017</v>
      </c>
      <c r="W41" s="1"/>
      <c r="X41" s="1"/>
      <c r="Y41" s="1"/>
      <c r="Z41" s="1"/>
      <c r="AA41" s="261">
        <v>2018</v>
      </c>
      <c r="AB41" s="1"/>
      <c r="AC41" s="1"/>
      <c r="AD41" s="1"/>
      <c r="AE41" s="1"/>
      <c r="AF41" s="261">
        <v>2019</v>
      </c>
      <c r="AG41" s="1"/>
      <c r="AH41" s="1"/>
      <c r="AI41" s="1"/>
      <c r="AJ41" s="1"/>
      <c r="AK41" s="261">
        <v>2020</v>
      </c>
      <c r="AN41" s="112"/>
      <c r="AO41" s="184"/>
      <c r="AP41" s="184"/>
      <c r="AQ41" s="212"/>
      <c r="AR41" s="113"/>
      <c r="AS41" s="184"/>
      <c r="AT41" s="184"/>
      <c r="AU41" s="212"/>
      <c r="AV41" s="124"/>
      <c r="AX41" s="162"/>
    </row>
    <row r="42" spans="2:50" s="20" customFormat="1" ht="15" customHeight="1" thickBot="1">
      <c r="B42" s="72" t="s">
        <v>19</v>
      </c>
      <c r="C42" s="10" t="s">
        <v>75</v>
      </c>
      <c r="D42" s="10" t="s">
        <v>76</v>
      </c>
      <c r="E42" s="10" t="s">
        <v>77</v>
      </c>
      <c r="F42" s="10" t="s">
        <v>78</v>
      </c>
      <c r="G42" s="262"/>
      <c r="H42" s="10" t="s">
        <v>79</v>
      </c>
      <c r="I42" s="10" t="s">
        <v>80</v>
      </c>
      <c r="J42" s="10" t="s">
        <v>81</v>
      </c>
      <c r="K42" s="10" t="s">
        <v>82</v>
      </c>
      <c r="L42" s="262"/>
      <c r="M42" s="10" t="s">
        <v>83</v>
      </c>
      <c r="N42" s="10" t="s">
        <v>84</v>
      </c>
      <c r="O42" s="10" t="s">
        <v>85</v>
      </c>
      <c r="P42" s="10" t="s">
        <v>86</v>
      </c>
      <c r="Q42" s="262"/>
      <c r="R42" s="10" t="s">
        <v>87</v>
      </c>
      <c r="S42" s="10" t="s">
        <v>88</v>
      </c>
      <c r="T42" s="10" t="s">
        <v>89</v>
      </c>
      <c r="U42" s="10" t="s">
        <v>90</v>
      </c>
      <c r="V42" s="262"/>
      <c r="W42" s="10" t="s">
        <v>91</v>
      </c>
      <c r="X42" s="10" t="s">
        <v>92</v>
      </c>
      <c r="Y42" s="10" t="s">
        <v>93</v>
      </c>
      <c r="Z42" s="10" t="s">
        <v>94</v>
      </c>
      <c r="AA42" s="262"/>
      <c r="AB42" s="10" t="s">
        <v>73</v>
      </c>
      <c r="AC42" s="10" t="s">
        <v>95</v>
      </c>
      <c r="AD42" s="10" t="s">
        <v>96</v>
      </c>
      <c r="AE42" s="10" t="s">
        <v>97</v>
      </c>
      <c r="AF42" s="262"/>
      <c r="AG42" s="10" t="s">
        <v>72</v>
      </c>
      <c r="AH42" s="10" t="s">
        <v>98</v>
      </c>
      <c r="AI42" s="10" t="s">
        <v>99</v>
      </c>
      <c r="AJ42" s="10" t="s">
        <v>100</v>
      </c>
      <c r="AK42" s="262"/>
      <c r="AN42" s="112"/>
      <c r="AO42" s="184"/>
      <c r="AP42" s="184"/>
      <c r="AQ42" s="212"/>
      <c r="AR42" s="113"/>
      <c r="AS42" s="184"/>
      <c r="AT42" s="184"/>
      <c r="AU42" s="212"/>
      <c r="AV42" s="124"/>
      <c r="AX42" s="162"/>
    </row>
    <row r="43" spans="2:50" s="20" customFormat="1" ht="15" customHeight="1">
      <c r="B43" s="74" t="s">
        <v>20</v>
      </c>
      <c r="C43" s="75">
        <f>+[2]Wine!CM9</f>
        <v>279.98774293021995</v>
      </c>
      <c r="D43" s="76">
        <f>+[2]Wine!CN9</f>
        <v>343.98895257774996</v>
      </c>
      <c r="E43" s="76">
        <f>+[2]Wine!CO9</f>
        <v>374.43408859953996</v>
      </c>
      <c r="F43" s="76">
        <f>+[2]Wine!CP9</f>
        <v>307.93692068309997</v>
      </c>
      <c r="G43" s="264">
        <f>+[2]Wine!CQ9</f>
        <v>1306.3477047906099</v>
      </c>
      <c r="H43" s="75">
        <f>+[2]Wine!CR9</f>
        <v>295.77306184088002</v>
      </c>
      <c r="I43" s="76">
        <f>+[2]Wine!CS9</f>
        <v>349.79965573530978</v>
      </c>
      <c r="J43" s="76">
        <f>+[2]Wine!CT9</f>
        <v>388.81571604219999</v>
      </c>
      <c r="K43" s="76">
        <f>+[2]Wine!CU9</f>
        <v>313.89111446999999</v>
      </c>
      <c r="L43" s="264">
        <f>+[2]Wine!CV9</f>
        <v>1348.2795480883899</v>
      </c>
      <c r="M43" s="75">
        <f>+[2]Wine!CW9</f>
        <v>300.34866539000001</v>
      </c>
      <c r="N43" s="76">
        <f>+[2]Wine!CX9</f>
        <v>375.58820064999998</v>
      </c>
      <c r="O43" s="76">
        <f>+[2]Wine!CY9</f>
        <v>381.90274509</v>
      </c>
      <c r="P43" s="76">
        <f>+[2]Wine!CZ9</f>
        <v>330.28542785000019</v>
      </c>
      <c r="Q43" s="264">
        <f>+[2]Wine!DA9</f>
        <v>1388.1250389800002</v>
      </c>
      <c r="R43" s="75">
        <f>+[2]Wine!DB9</f>
        <v>318.07772131000007</v>
      </c>
      <c r="S43" s="76">
        <f>+[2]Wine!DC9</f>
        <v>363.61185850999999</v>
      </c>
      <c r="T43" s="76">
        <f>+[2]Wine!DD9</f>
        <v>407.61900182000005</v>
      </c>
      <c r="U43" s="76">
        <f>+[2]Wine!DE9</f>
        <v>341.99700804500003</v>
      </c>
      <c r="V43" s="264">
        <f>+[2]Wine!DF9</f>
        <v>1431.3055896850001</v>
      </c>
      <c r="W43" s="75">
        <f>+[2]Wine!DG9</f>
        <v>296.46490876999997</v>
      </c>
      <c r="X43" s="76">
        <f>+[2]Wine!DH9</f>
        <v>367.35383796999963</v>
      </c>
      <c r="Y43" s="76">
        <f>+[2]Wine!DI9</f>
        <v>377.08091196999999</v>
      </c>
      <c r="Z43" s="76">
        <f>+[2]Wine!DJ9</f>
        <v>347.96210260999999</v>
      </c>
      <c r="AA43" s="264">
        <f>+[2]Wine!DK9</f>
        <v>1388.8617613199995</v>
      </c>
      <c r="AB43" s="75">
        <v>294.22717460100006</v>
      </c>
      <c r="AC43" s="76">
        <v>361.60379882999996</v>
      </c>
      <c r="AD43" s="76">
        <v>395.01383403000006</v>
      </c>
      <c r="AE43" s="76">
        <v>344.48355283000001</v>
      </c>
      <c r="AF43" s="264">
        <f>+'[5]19-18'!K6</f>
        <v>1395.3283602910001</v>
      </c>
      <c r="AG43" s="75">
        <v>302.18191710000002</v>
      </c>
      <c r="AH43" s="76"/>
      <c r="AI43" s="76"/>
      <c r="AJ43" s="76"/>
      <c r="AK43" s="264"/>
      <c r="AN43" s="112"/>
      <c r="AO43" s="184"/>
      <c r="AP43" s="184"/>
      <c r="AQ43" s="212"/>
      <c r="AR43" s="113"/>
      <c r="AS43" s="184"/>
      <c r="AT43" s="184"/>
      <c r="AU43" s="212"/>
      <c r="AV43" s="124"/>
      <c r="AX43" s="162"/>
    </row>
    <row r="44" spans="2:50" s="20" customFormat="1" ht="15" customHeight="1">
      <c r="B44" s="78" t="s">
        <v>1</v>
      </c>
      <c r="C44" s="79">
        <f>+[2]Wine!CM25</f>
        <v>36371.410311</v>
      </c>
      <c r="D44" s="80">
        <f>+[2]Wine!CN25</f>
        <v>44153.524138000001</v>
      </c>
      <c r="E44" s="80">
        <f>+[2]Wine!CO25</f>
        <v>49355.031978999999</v>
      </c>
      <c r="F44" s="80">
        <f>+[2]Wine!CP25</f>
        <v>42468.586329999998</v>
      </c>
      <c r="G44" s="265">
        <f>+[2]Wine!CQ25</f>
        <v>172348.55275799998</v>
      </c>
      <c r="H44" s="79">
        <f>+[2]Wine!CR25</f>
        <v>40815.689363999998</v>
      </c>
      <c r="I44" s="80">
        <f>+[2]Wine!CS25</f>
        <v>46541.097126000001</v>
      </c>
      <c r="J44" s="80">
        <f>+[2]Wine!CT25</f>
        <v>55050.927000000003</v>
      </c>
      <c r="K44" s="80">
        <f>+[2]Wine!CU25</f>
        <v>47107.334967000003</v>
      </c>
      <c r="L44" s="265">
        <f>+[2]Wine!CV25</f>
        <v>189515.048457</v>
      </c>
      <c r="M44" s="79">
        <f>+[2]Wine!CW25</f>
        <v>44596.503276000003</v>
      </c>
      <c r="N44" s="80">
        <f>+[2]Wine!CX25</f>
        <v>53071.505046999999</v>
      </c>
      <c r="O44" s="80">
        <f>+[2]Wine!CY25</f>
        <v>53329.032520000001</v>
      </c>
      <c r="P44" s="80">
        <f>+[2]Wine!CZ25</f>
        <v>50405.010833</v>
      </c>
      <c r="Q44" s="265">
        <f>+[2]Wine!DA25</f>
        <v>201402.051676</v>
      </c>
      <c r="R44" s="79">
        <f>+[2]Wine!DB25</f>
        <v>45393.871474</v>
      </c>
      <c r="S44" s="80">
        <f>+[2]Wine!DC25</f>
        <v>52706.926685999999</v>
      </c>
      <c r="T44" s="80">
        <f>+[2]Wine!DD25</f>
        <v>56771.164184000001</v>
      </c>
      <c r="U44" s="80">
        <f>+[2]Wine!DE25</f>
        <v>49581.819273000001</v>
      </c>
      <c r="V44" s="265">
        <f>+[2]Wine!DF25</f>
        <v>204453.781617</v>
      </c>
      <c r="W44" s="79">
        <f>+[2]Wine!DG25</f>
        <v>41930.610261000002</v>
      </c>
      <c r="X44" s="80">
        <f>+[2]Wine!DH25</f>
        <v>53645.839679999997</v>
      </c>
      <c r="Y44" s="80">
        <f>+[2]Wine!DI25</f>
        <v>55725.962309000002</v>
      </c>
      <c r="Z44" s="80">
        <f>+[2]Wine!DJ25</f>
        <v>55216.318077000004</v>
      </c>
      <c r="AA44" s="265">
        <f>+[2]Wine!DK25</f>
        <v>206518.730327</v>
      </c>
      <c r="AB44" s="79">
        <v>44680.257385999997</v>
      </c>
      <c r="AC44" s="80">
        <v>54191.200296000003</v>
      </c>
      <c r="AD44" s="80">
        <v>57554.189060999997</v>
      </c>
      <c r="AE44" s="80">
        <v>55896.110497000001</v>
      </c>
      <c r="AF44" s="265">
        <f>+'[5]19-18'!K7</f>
        <v>212321.75724000001</v>
      </c>
      <c r="AG44" s="79">
        <v>49512.0072</v>
      </c>
      <c r="AH44" s="80"/>
      <c r="AI44" s="80"/>
      <c r="AJ44" s="80"/>
      <c r="AK44" s="265"/>
      <c r="AN44" s="112"/>
      <c r="AO44" s="184"/>
      <c r="AP44" s="184"/>
      <c r="AQ44" s="212"/>
      <c r="AR44" s="113"/>
      <c r="AS44" s="184"/>
      <c r="AT44" s="184"/>
      <c r="AU44" s="212"/>
      <c r="AV44" s="124"/>
      <c r="AX44" s="162"/>
    </row>
    <row r="45" spans="2:50" s="20" customFormat="1" ht="15" customHeight="1">
      <c r="B45" s="82" t="s">
        <v>24</v>
      </c>
      <c r="C45" s="83">
        <f t="shared" ref="C45:Z45" si="35">C44/C43*1000</f>
        <v>129903.58052946866</v>
      </c>
      <c r="D45" s="84">
        <f t="shared" si="35"/>
        <v>128357.38998920385</v>
      </c>
      <c r="E45" s="84">
        <f t="shared" si="35"/>
        <v>131812.33622076962</v>
      </c>
      <c r="F45" s="84">
        <f t="shared" si="35"/>
        <v>137913.26559930344</v>
      </c>
      <c r="G45" s="266">
        <f t="shared" si="35"/>
        <v>131931.60758499985</v>
      </c>
      <c r="H45" s="83">
        <f t="shared" si="35"/>
        <v>137996.64212137758</v>
      </c>
      <c r="I45" s="84">
        <f t="shared" si="35"/>
        <v>133050.72307222974</v>
      </c>
      <c r="J45" s="84">
        <f t="shared" si="35"/>
        <v>141586.16724748097</v>
      </c>
      <c r="K45" s="84">
        <f t="shared" si="35"/>
        <v>150075.40129493619</v>
      </c>
      <c r="L45" s="266">
        <f t="shared" si="35"/>
        <v>140560.64910700242</v>
      </c>
      <c r="M45" s="83">
        <f t="shared" si="35"/>
        <v>148482.44195822161</v>
      </c>
      <c r="N45" s="84">
        <f t="shared" si="35"/>
        <v>141302.37572733502</v>
      </c>
      <c r="O45" s="84">
        <f t="shared" si="35"/>
        <v>139640.34876846033</v>
      </c>
      <c r="P45" s="84">
        <f t="shared" si="35"/>
        <v>152610.45926583093</v>
      </c>
      <c r="Q45" s="266">
        <f t="shared" si="35"/>
        <v>145089.27223443144</v>
      </c>
      <c r="R45" s="83">
        <f t="shared" si="35"/>
        <v>142713.14346394892</v>
      </c>
      <c r="S45" s="84">
        <f t="shared" si="35"/>
        <v>144953.81669338615</v>
      </c>
      <c r="T45" s="84">
        <f t="shared" si="35"/>
        <v>139275.06796915593</v>
      </c>
      <c r="U45" s="84">
        <f t="shared" si="35"/>
        <v>144977.34806637844</v>
      </c>
      <c r="V45" s="266">
        <f t="shared" si="35"/>
        <v>142844.25568546541</v>
      </c>
      <c r="W45" s="83">
        <f t="shared" si="35"/>
        <v>141435.32344170328</v>
      </c>
      <c r="X45" s="84">
        <f t="shared" si="35"/>
        <v>146033.15423747132</v>
      </c>
      <c r="Y45" s="84">
        <f t="shared" si="35"/>
        <v>147782.50645960428</v>
      </c>
      <c r="Z45" s="84">
        <f t="shared" si="35"/>
        <v>158684.86154909548</v>
      </c>
      <c r="AA45" s="266">
        <f>AA44/AA43*1000</f>
        <v>148696.39015096854</v>
      </c>
      <c r="AB45" s="83">
        <v>151856.32478234093</v>
      </c>
      <c r="AC45" s="84">
        <v>149863.47065860554</v>
      </c>
      <c r="AD45" s="84">
        <v>145701.70485884536</v>
      </c>
      <c r="AE45" s="84">
        <v>162260.60732886224</v>
      </c>
      <c r="AF45" s="266">
        <f>+'[5]19-18'!K8</f>
        <v>152166.15907937227</v>
      </c>
      <c r="AG45" s="83">
        <v>163848.34564278432</v>
      </c>
      <c r="AH45" s="84"/>
      <c r="AI45" s="84"/>
      <c r="AJ45" s="84"/>
      <c r="AK45" s="266"/>
      <c r="AN45" s="112"/>
      <c r="AO45" s="184"/>
      <c r="AP45" s="184"/>
      <c r="AQ45" s="212"/>
      <c r="AR45" s="113"/>
      <c r="AS45" s="184"/>
      <c r="AT45" s="184"/>
      <c r="AU45" s="212"/>
      <c r="AV45" s="124"/>
      <c r="AX45" s="162"/>
    </row>
    <row r="46" spans="2:50" s="20" customFormat="1" ht="15" customHeight="1">
      <c r="B46" s="86" t="s">
        <v>4</v>
      </c>
      <c r="C46" s="87">
        <f>+[2]Wine!CM51</f>
        <v>-20537.774443999999</v>
      </c>
      <c r="D46" s="40">
        <f>+[2]Wine!CN51</f>
        <v>-24401.379575999999</v>
      </c>
      <c r="E46" s="40">
        <f>+[2]Wine!CO51</f>
        <v>-28488.288489000002</v>
      </c>
      <c r="F46" s="40">
        <f>+[2]Wine!CP51</f>
        <v>-24096.157744999997</v>
      </c>
      <c r="G46" s="248">
        <f>+[2]Wine!CQ51</f>
        <v>-97523.60025399999</v>
      </c>
      <c r="H46" s="87">
        <f>+[2]Wine!CR51</f>
        <v>-23011.335813999998</v>
      </c>
      <c r="I46" s="40">
        <f>+[2]Wine!CS51</f>
        <v>-26096.840176999998</v>
      </c>
      <c r="J46" s="40">
        <f>+[2]Wine!CT51</f>
        <v>-29492.882000000001</v>
      </c>
      <c r="K46" s="40">
        <f>+[2]Wine!CU51</f>
        <v>-27355.223196000003</v>
      </c>
      <c r="L46" s="248">
        <f>+[2]Wine!CV51</f>
        <v>-105956.281187</v>
      </c>
      <c r="M46" s="87">
        <f>+[2]Wine!CW51</f>
        <v>-24906.060006</v>
      </c>
      <c r="N46" s="40">
        <f>+[2]Wine!CX51</f>
        <v>-29178.611225000001</v>
      </c>
      <c r="O46" s="40">
        <f>+[2]Wine!CY51</f>
        <v>-30056.111399000001</v>
      </c>
      <c r="P46" s="40">
        <f>+[2]Wine!CZ51</f>
        <v>-28797.478296000001</v>
      </c>
      <c r="Q46" s="248">
        <f>+[2]Wine!DA51</f>
        <v>-112938.260926</v>
      </c>
      <c r="R46" s="87">
        <f>+[2]Wine!DB51</f>
        <v>-28148.280578000002</v>
      </c>
      <c r="S46" s="40">
        <f>+[2]Wine!DC51</f>
        <v>-31720.579282999999</v>
      </c>
      <c r="T46" s="40">
        <f>+[2]Wine!DD51</f>
        <v>-34301.316764000003</v>
      </c>
      <c r="U46" s="40">
        <f>+[2]Wine!DE51</f>
        <v>-32074.196501999999</v>
      </c>
      <c r="V46" s="248">
        <f>+[2]Wine!DF51</f>
        <v>-126244.373127</v>
      </c>
      <c r="W46" s="87">
        <f>+[2]Wine!DG51</f>
        <v>-28544.583893000003</v>
      </c>
      <c r="X46" s="40">
        <f>+[2]Wine!DH51</f>
        <v>-35965.118747</v>
      </c>
      <c r="Y46" s="40">
        <f>+[2]Wine!DI51</f>
        <v>-34752.506873999999</v>
      </c>
      <c r="Z46" s="40">
        <f>+[2]Wine!DJ51</f>
        <v>-34009.368392999997</v>
      </c>
      <c r="AA46" s="248">
        <f>+[2]Wine!DK51</f>
        <v>-133271.577907</v>
      </c>
      <c r="AB46" s="87">
        <v>-29435.605651999998</v>
      </c>
      <c r="AC46" s="40">
        <v>-34620.044456000003</v>
      </c>
      <c r="AD46" s="40">
        <v>-33428.388596999997</v>
      </c>
      <c r="AE46" s="40">
        <v>-31279.746287000002</v>
      </c>
      <c r="AF46" s="248">
        <f>+'[5]19-18'!K9</f>
        <v>-128763.784992</v>
      </c>
      <c r="AG46" s="87">
        <v>-27770.749675999999</v>
      </c>
      <c r="AH46" s="40"/>
      <c r="AI46" s="40"/>
      <c r="AJ46" s="40"/>
      <c r="AK46" s="248"/>
      <c r="AN46" s="112"/>
      <c r="AO46" s="184"/>
      <c r="AP46" s="184"/>
      <c r="AQ46" s="212"/>
      <c r="AR46" s="113"/>
      <c r="AS46" s="184"/>
      <c r="AT46" s="184"/>
      <c r="AU46" s="212"/>
      <c r="AV46" s="124"/>
      <c r="AX46" s="162"/>
    </row>
    <row r="47" spans="2:50" s="20" customFormat="1" ht="15" customHeight="1">
      <c r="B47" s="88" t="s">
        <v>66</v>
      </c>
      <c r="C47" s="89">
        <f t="shared" ref="C47:Z47" si="36">ABS(C46/C$44)*100</f>
        <v>56.466808046177555</v>
      </c>
      <c r="D47" s="42">
        <f t="shared" si="36"/>
        <v>55.264851565946358</v>
      </c>
      <c r="E47" s="42">
        <f t="shared" si="36"/>
        <v>57.721142802868499</v>
      </c>
      <c r="F47" s="42">
        <f t="shared" si="36"/>
        <v>56.738779948458905</v>
      </c>
      <c r="G47" s="246">
        <f t="shared" si="36"/>
        <v>56.585099609705424</v>
      </c>
      <c r="H47" s="89">
        <f t="shared" si="36"/>
        <v>56.378652847883323</v>
      </c>
      <c r="I47" s="42">
        <f t="shared" si="36"/>
        <v>56.072679392040158</v>
      </c>
      <c r="J47" s="42">
        <f t="shared" si="36"/>
        <v>53.573815387341249</v>
      </c>
      <c r="K47" s="42">
        <f t="shared" si="36"/>
        <v>58.0699867975191</v>
      </c>
      <c r="L47" s="246">
        <f t="shared" si="36"/>
        <v>55.909165023927343</v>
      </c>
      <c r="M47" s="89">
        <f t="shared" si="36"/>
        <v>55.847562424032951</v>
      </c>
      <c r="N47" s="42">
        <f t="shared" si="36"/>
        <v>54.979807335705843</v>
      </c>
      <c r="O47" s="42">
        <f t="shared" si="36"/>
        <v>56.359753737756357</v>
      </c>
      <c r="P47" s="42">
        <f t="shared" si="36"/>
        <v>57.13217360752234</v>
      </c>
      <c r="Q47" s="246">
        <f t="shared" si="36"/>
        <v>56.076023052479286</v>
      </c>
      <c r="R47" s="89">
        <f t="shared" si="36"/>
        <v>62.008988579267445</v>
      </c>
      <c r="S47" s="42">
        <f t="shared" si="36"/>
        <v>60.182942314156243</v>
      </c>
      <c r="T47" s="42">
        <f t="shared" si="36"/>
        <v>60.420315942133264</v>
      </c>
      <c r="U47" s="42">
        <f t="shared" si="36"/>
        <v>64.689430465223253</v>
      </c>
      <c r="V47" s="246">
        <f t="shared" si="36"/>
        <v>61.74714506552467</v>
      </c>
      <c r="W47" s="89">
        <f t="shared" si="36"/>
        <v>68.075765449923708</v>
      </c>
      <c r="X47" s="42">
        <f t="shared" si="36"/>
        <v>67.041766820192677</v>
      </c>
      <c r="Y47" s="42">
        <f t="shared" si="36"/>
        <v>62.363224310596266</v>
      </c>
      <c r="Z47" s="42">
        <f t="shared" si="36"/>
        <v>61.592966676215923</v>
      </c>
      <c r="AA47" s="246">
        <f>ABS(AA46/AA$44)*100</f>
        <v>64.532441050736139</v>
      </c>
      <c r="AB47" s="89">
        <v>65.880564200203722</v>
      </c>
      <c r="AC47" s="42">
        <v>63.884992889805773</v>
      </c>
      <c r="AD47" s="42">
        <v>58.081590831851059</v>
      </c>
      <c r="AE47" s="42">
        <v>55.960506033203892</v>
      </c>
      <c r="AF47" s="246">
        <f>+'[5]19-18'!K10</f>
        <v>60.645591231825847</v>
      </c>
      <c r="AG47" s="89">
        <v>56.088919125864081</v>
      </c>
      <c r="AH47" s="42"/>
      <c r="AI47" s="42"/>
      <c r="AJ47" s="42"/>
      <c r="AK47" s="246"/>
      <c r="AN47" s="112"/>
      <c r="AO47" s="184"/>
      <c r="AP47" s="184"/>
      <c r="AQ47" s="212"/>
      <c r="AR47" s="113"/>
      <c r="AS47" s="184"/>
      <c r="AT47" s="184"/>
      <c r="AU47" s="212"/>
      <c r="AV47" s="124"/>
      <c r="AX47" s="162"/>
    </row>
    <row r="48" spans="2:50" s="20" customFormat="1" ht="15" customHeight="1">
      <c r="B48" s="91" t="s">
        <v>5</v>
      </c>
      <c r="C48" s="92">
        <f>+[2]Wine!CM55</f>
        <v>15833.635867000001</v>
      </c>
      <c r="D48" s="93">
        <f>+[2]Wine!CN55</f>
        <v>19752.144562000001</v>
      </c>
      <c r="E48" s="93">
        <f>+[2]Wine!CO55</f>
        <v>20866.743489999997</v>
      </c>
      <c r="F48" s="93">
        <f>+[2]Wine!CP55</f>
        <v>18372.428585000001</v>
      </c>
      <c r="G48" s="267">
        <f>+[2]Wine!CQ55</f>
        <v>74824.952503999986</v>
      </c>
      <c r="H48" s="92">
        <f>+[2]Wine!CR55</f>
        <v>17804.35355</v>
      </c>
      <c r="I48" s="93">
        <f>+[2]Wine!CS55</f>
        <v>20444.256949000002</v>
      </c>
      <c r="J48" s="93">
        <f>+[2]Wine!CT55</f>
        <v>25558.045000000002</v>
      </c>
      <c r="K48" s="93">
        <f>+[2]Wine!CU55</f>
        <v>19752.111771</v>
      </c>
      <c r="L48" s="267">
        <f>+[2]Wine!CV55</f>
        <v>83558.767269999997</v>
      </c>
      <c r="M48" s="92">
        <f>+[2]Wine!CW55</f>
        <v>19690.443270000003</v>
      </c>
      <c r="N48" s="93">
        <f>+[2]Wine!CX55</f>
        <v>23892.893821999998</v>
      </c>
      <c r="O48" s="93">
        <f>+[2]Wine!CY55</f>
        <v>23272.921120999999</v>
      </c>
      <c r="P48" s="93">
        <f>+[2]Wine!CZ55</f>
        <v>21607.532536999999</v>
      </c>
      <c r="Q48" s="267">
        <f>+[2]Wine!DA55</f>
        <v>88463.79075</v>
      </c>
      <c r="R48" s="92">
        <f>+[2]Wine!DB55</f>
        <v>17245.590895999998</v>
      </c>
      <c r="S48" s="93">
        <f>+[2]Wine!DC55</f>
        <v>20986.347403</v>
      </c>
      <c r="T48" s="93">
        <f>+[2]Wine!DD55</f>
        <v>22469.847419999998</v>
      </c>
      <c r="U48" s="93">
        <f>+[2]Wine!DE55</f>
        <v>17507.622771000002</v>
      </c>
      <c r="V48" s="267">
        <f>+[2]Wine!DF55</f>
        <v>78209.408490000002</v>
      </c>
      <c r="W48" s="92">
        <f>+[2]Wine!DG55</f>
        <v>13386.026367999999</v>
      </c>
      <c r="X48" s="93">
        <f>+[2]Wine!DH55</f>
        <v>17680.720932999997</v>
      </c>
      <c r="Y48" s="93">
        <f>+[2]Wine!DI55</f>
        <v>20973.455435000003</v>
      </c>
      <c r="Z48" s="93">
        <f>+[2]Wine!DJ55</f>
        <v>21206.949684000007</v>
      </c>
      <c r="AA48" s="267">
        <f>+[2]Wine!DK55</f>
        <v>73247.152419999999</v>
      </c>
      <c r="AB48" s="92">
        <v>15244.651733999999</v>
      </c>
      <c r="AC48" s="93">
        <v>19571.155839999999</v>
      </c>
      <c r="AD48" s="93">
        <v>24125.800464</v>
      </c>
      <c r="AE48" s="93">
        <v>24616.36421</v>
      </c>
      <c r="AF48" s="267">
        <f>+'[5]19-18'!K11</f>
        <v>83557.972248000005</v>
      </c>
      <c r="AG48" s="92">
        <v>21741.257524000001</v>
      </c>
      <c r="AH48" s="93"/>
      <c r="AI48" s="93"/>
      <c r="AJ48" s="93"/>
      <c r="AK48" s="267"/>
      <c r="AN48" s="112"/>
      <c r="AO48" s="184"/>
      <c r="AP48" s="184"/>
      <c r="AQ48" s="212"/>
      <c r="AR48" s="113"/>
      <c r="AS48" s="184"/>
      <c r="AT48" s="184"/>
      <c r="AU48" s="212"/>
      <c r="AV48" s="124"/>
      <c r="AX48" s="162"/>
    </row>
    <row r="49" spans="2:50" s="20" customFormat="1" ht="15" customHeight="1">
      <c r="B49" s="88" t="s">
        <v>66</v>
      </c>
      <c r="C49" s="89">
        <f t="shared" ref="C49:Z49" si="37">ABS(C48/C$44)*100</f>
        <v>43.533191953822445</v>
      </c>
      <c r="D49" s="42">
        <f t="shared" si="37"/>
        <v>44.735148434053635</v>
      </c>
      <c r="E49" s="42">
        <f t="shared" si="37"/>
        <v>42.278857197131501</v>
      </c>
      <c r="F49" s="42">
        <f t="shared" si="37"/>
        <v>43.261220051541102</v>
      </c>
      <c r="G49" s="246">
        <f t="shared" si="37"/>
        <v>43.414900390294576</v>
      </c>
      <c r="H49" s="89">
        <f t="shared" si="37"/>
        <v>43.62134715211667</v>
      </c>
      <c r="I49" s="42">
        <f t="shared" si="37"/>
        <v>43.927320607959842</v>
      </c>
      <c r="J49" s="42">
        <f t="shared" si="37"/>
        <v>46.426184612658751</v>
      </c>
      <c r="K49" s="42">
        <f t="shared" si="37"/>
        <v>41.930013202480893</v>
      </c>
      <c r="L49" s="246">
        <f t="shared" si="37"/>
        <v>44.090834976072657</v>
      </c>
      <c r="M49" s="89">
        <f t="shared" si="37"/>
        <v>44.152437575967049</v>
      </c>
      <c r="N49" s="42">
        <f t="shared" si="37"/>
        <v>45.020192664294164</v>
      </c>
      <c r="O49" s="42">
        <f t="shared" si="37"/>
        <v>43.64024626224365</v>
      </c>
      <c r="P49" s="42">
        <f t="shared" si="37"/>
        <v>42.867826392477667</v>
      </c>
      <c r="Q49" s="246">
        <f t="shared" si="37"/>
        <v>43.923976947520714</v>
      </c>
      <c r="R49" s="89">
        <f t="shared" si="37"/>
        <v>37.991011420732555</v>
      </c>
      <c r="S49" s="42">
        <f t="shared" si="37"/>
        <v>39.817057685843764</v>
      </c>
      <c r="T49" s="42">
        <f t="shared" si="37"/>
        <v>39.579684057866736</v>
      </c>
      <c r="U49" s="42">
        <f t="shared" si="37"/>
        <v>35.310569534776739</v>
      </c>
      <c r="V49" s="246">
        <f t="shared" si="37"/>
        <v>38.25285493447533</v>
      </c>
      <c r="W49" s="89">
        <f t="shared" si="37"/>
        <v>31.924234550076296</v>
      </c>
      <c r="X49" s="42">
        <f t="shared" si="37"/>
        <v>32.958233179807308</v>
      </c>
      <c r="Y49" s="42">
        <f t="shared" si="37"/>
        <v>37.636775689403741</v>
      </c>
      <c r="Z49" s="42">
        <f t="shared" si="37"/>
        <v>38.407033323784084</v>
      </c>
      <c r="AA49" s="246">
        <f>ABS(AA48/AA$44)*100</f>
        <v>35.467558949263868</v>
      </c>
      <c r="AB49" s="89">
        <v>34.119435799796264</v>
      </c>
      <c r="AC49" s="42">
        <v>36.115007110194234</v>
      </c>
      <c r="AD49" s="42">
        <v>41.918409168148948</v>
      </c>
      <c r="AE49" s="42">
        <v>44.039493966796108</v>
      </c>
      <c r="AF49" s="246">
        <f>+'[5]19-18'!K12</f>
        <v>39.354408768174153</v>
      </c>
      <c r="AG49" s="89">
        <v>43.911080874135919</v>
      </c>
      <c r="AH49" s="42"/>
      <c r="AI49" s="42"/>
      <c r="AJ49" s="42"/>
      <c r="AK49" s="246"/>
      <c r="AN49" s="112"/>
      <c r="AO49" s="184"/>
      <c r="AP49" s="184"/>
      <c r="AQ49" s="212"/>
      <c r="AR49" s="113"/>
      <c r="AS49" s="184"/>
      <c r="AT49" s="184"/>
      <c r="AU49" s="212"/>
      <c r="AV49" s="124"/>
      <c r="AX49" s="162"/>
    </row>
    <row r="50" spans="2:50" s="20" customFormat="1" ht="15" customHeight="1">
      <c r="B50" s="95" t="s">
        <v>6</v>
      </c>
      <c r="C50" s="96">
        <f>+[2]Wine!CM60</f>
        <v>-10825.244146000001</v>
      </c>
      <c r="D50" s="97">
        <f>+[2]Wine!CN60</f>
        <v>-12391.955878999999</v>
      </c>
      <c r="E50" s="97">
        <f>+[2]Wine!CO60</f>
        <v>-13640.015356</v>
      </c>
      <c r="F50" s="97">
        <f>+[2]Wine!CP60</f>
        <v>-13426.916287</v>
      </c>
      <c r="G50" s="268">
        <f>+[2]Wine!CQ60</f>
        <v>-50284.131668000002</v>
      </c>
      <c r="H50" s="96">
        <f>+[2]Wine!CR60</f>
        <v>-11868.355385999999</v>
      </c>
      <c r="I50" s="97">
        <f>+[2]Wine!CS60</f>
        <v>-13362.521277</v>
      </c>
      <c r="J50" s="97">
        <f>+[2]Wine!CT60</f>
        <v>-14346.735000000001</v>
      </c>
      <c r="K50" s="97">
        <f>+[2]Wine!CU60</f>
        <v>-11492.679146</v>
      </c>
      <c r="L50" s="268">
        <f>+[2]Wine!CV60</f>
        <v>-51070.290809000006</v>
      </c>
      <c r="M50" s="96">
        <f>+[2]Wine!CW60</f>
        <v>-11765.712960000001</v>
      </c>
      <c r="N50" s="97">
        <f>+[2]Wine!CX60</f>
        <v>-13494.152891</v>
      </c>
      <c r="O50" s="97">
        <f>+[2]Wine!CY60</f>
        <v>-13306.474592</v>
      </c>
      <c r="P50" s="97">
        <f>+[2]Wine!CZ60</f>
        <v>-13440.751659</v>
      </c>
      <c r="Q50" s="268">
        <f>+[2]Wine!DA60</f>
        <v>-52007.092102000002</v>
      </c>
      <c r="R50" s="96">
        <f>+[2]Wine!DB60</f>
        <v>-11506.359129</v>
      </c>
      <c r="S50" s="97">
        <f>+[2]Wine!DC60</f>
        <v>-13728.275822</v>
      </c>
      <c r="T50" s="97">
        <f>+[2]Wine!DD60</f>
        <v>-14912.375549</v>
      </c>
      <c r="U50" s="97">
        <f>+[2]Wine!DE60</f>
        <v>-13794.724260000001</v>
      </c>
      <c r="V50" s="268">
        <f>+[2]Wine!DF60</f>
        <v>-53941.734760000007</v>
      </c>
      <c r="W50" s="96">
        <f>+[2]Wine!DG60</f>
        <v>-11529.778850000001</v>
      </c>
      <c r="X50" s="97">
        <f>+[2]Wine!DH60</f>
        <v>-12954.326806999999</v>
      </c>
      <c r="Y50" s="97">
        <f>+[2]Wine!DI60</f>
        <v>-13776.585794000001</v>
      </c>
      <c r="Z50" s="97">
        <f>+[2]Wine!DJ60</f>
        <v>-14147.99797</v>
      </c>
      <c r="AA50" s="268">
        <f>+[2]Wine!DK60</f>
        <v>-52408.689421000003</v>
      </c>
      <c r="AB50" s="96">
        <v>-12421.865266000001</v>
      </c>
      <c r="AC50" s="97">
        <v>-14324.082093000001</v>
      </c>
      <c r="AD50" s="97">
        <v>-14863.280629999999</v>
      </c>
      <c r="AE50" s="97">
        <v>-13986.582805</v>
      </c>
      <c r="AF50" s="268">
        <f>+'[5]19-18'!K13</f>
        <v>-55595.810793999997</v>
      </c>
      <c r="AG50" s="96">
        <v>-15213.993044000001</v>
      </c>
      <c r="AH50" s="97"/>
      <c r="AI50" s="97"/>
      <c r="AJ50" s="97"/>
      <c r="AK50" s="268"/>
      <c r="AN50" s="112"/>
      <c r="AO50" s="184"/>
      <c r="AP50" s="184"/>
      <c r="AQ50" s="212"/>
      <c r="AR50" s="113"/>
      <c r="AS50" s="184"/>
      <c r="AT50" s="184"/>
      <c r="AU50" s="212"/>
      <c r="AV50" s="124"/>
      <c r="AX50" s="162"/>
    </row>
    <row r="51" spans="2:50" s="20" customFormat="1" ht="15" customHeight="1">
      <c r="B51" s="88" t="s">
        <v>66</v>
      </c>
      <c r="C51" s="89">
        <f t="shared" ref="C51:Z51" si="38">ABS(C50/C$44)*100</f>
        <v>29.763058549110109</v>
      </c>
      <c r="D51" s="42">
        <f t="shared" si="38"/>
        <v>28.06560998453817</v>
      </c>
      <c r="E51" s="42">
        <f t="shared" si="38"/>
        <v>27.636524198391101</v>
      </c>
      <c r="F51" s="42">
        <f t="shared" si="38"/>
        <v>31.616113102204125</v>
      </c>
      <c r="G51" s="246">
        <f t="shared" si="38"/>
        <v>29.175836328956901</v>
      </c>
      <c r="H51" s="89">
        <f t="shared" si="38"/>
        <v>29.077924619026657</v>
      </c>
      <c r="I51" s="42">
        <f t="shared" si="38"/>
        <v>28.711229648978513</v>
      </c>
      <c r="J51" s="42">
        <f t="shared" si="38"/>
        <v>26.060841809257816</v>
      </c>
      <c r="K51" s="42">
        <f t="shared" si="38"/>
        <v>24.396793310534211</v>
      </c>
      <c r="L51" s="246">
        <f t="shared" si="38"/>
        <v>26.947881566559396</v>
      </c>
      <c r="M51" s="89">
        <f t="shared" si="38"/>
        <v>26.382590776644637</v>
      </c>
      <c r="N51" s="42">
        <f t="shared" si="38"/>
        <v>25.426361809505138</v>
      </c>
      <c r="O51" s="42">
        <f t="shared" si="38"/>
        <v>24.951651967452566</v>
      </c>
      <c r="P51" s="42">
        <f t="shared" si="38"/>
        <v>26.665506934481964</v>
      </c>
      <c r="Q51" s="246">
        <f t="shared" si="38"/>
        <v>25.822523489316275</v>
      </c>
      <c r="R51" s="89">
        <f t="shared" si="38"/>
        <v>25.347825059579758</v>
      </c>
      <c r="S51" s="42">
        <f t="shared" si="38"/>
        <v>26.046435801096518</v>
      </c>
      <c r="T51" s="42">
        <f t="shared" si="38"/>
        <v>26.267517609235153</v>
      </c>
      <c r="U51" s="42">
        <f t="shared" si="38"/>
        <v>27.82214219297915</v>
      </c>
      <c r="V51" s="246">
        <f t="shared" si="38"/>
        <v>26.38333922384874</v>
      </c>
      <c r="W51" s="89">
        <f t="shared" si="38"/>
        <v>27.497283674699911</v>
      </c>
      <c r="X51" s="42">
        <f t="shared" si="38"/>
        <v>24.147868472696445</v>
      </c>
      <c r="Y51" s="42">
        <f t="shared" si="38"/>
        <v>24.722024031830884</v>
      </c>
      <c r="Z51" s="42">
        <f t="shared" si="38"/>
        <v>25.622856544455573</v>
      </c>
      <c r="AA51" s="246">
        <f>ABS(AA50/AA$44)*100</f>
        <v>25.377208807170437</v>
      </c>
      <c r="AB51" s="89">
        <v>27.801686903200867</v>
      </c>
      <c r="AC51" s="42">
        <v>26.432487220729268</v>
      </c>
      <c r="AD51" s="42">
        <v>25.824845893053666</v>
      </c>
      <c r="AE51" s="42">
        <v>25.022461635771016</v>
      </c>
      <c r="AF51" s="246">
        <f>+'[5]19-18'!K14</f>
        <v>26.184697939908592</v>
      </c>
      <c r="AG51" s="89">
        <v>30.727885828874257</v>
      </c>
      <c r="AH51" s="42"/>
      <c r="AI51" s="42"/>
      <c r="AJ51" s="42"/>
      <c r="AK51" s="246"/>
      <c r="AN51" s="112"/>
      <c r="AO51" s="184"/>
      <c r="AP51" s="184"/>
      <c r="AQ51" s="212"/>
      <c r="AR51" s="113"/>
      <c r="AS51" s="184"/>
      <c r="AT51" s="184"/>
      <c r="AU51" s="212"/>
      <c r="AV51" s="124"/>
      <c r="AX51" s="162"/>
    </row>
    <row r="52" spans="2:50" s="20" customFormat="1" ht="15" customHeight="1">
      <c r="B52" s="98" t="s">
        <v>7</v>
      </c>
      <c r="C52" s="102">
        <f>+[2]Wine!CM65</f>
        <v>320.09347300000002</v>
      </c>
      <c r="D52" s="100">
        <f>+[2]Wine!CN65</f>
        <v>-26.589837000000003</v>
      </c>
      <c r="E52" s="100">
        <f>+[2]Wine!CO65</f>
        <v>-58.672080000000008</v>
      </c>
      <c r="F52" s="100">
        <f>+[2]Wine!CP65</f>
        <v>4.1202249999999765</v>
      </c>
      <c r="G52" s="269">
        <f>+[2]Wine!CQ65</f>
        <v>238.95178100000001</v>
      </c>
      <c r="H52" s="102">
        <f>+[2]Wine!CR65</f>
        <v>139.48326800000001</v>
      </c>
      <c r="I52" s="100">
        <f>+[2]Wine!CS65</f>
        <v>19.26622500000002</v>
      </c>
      <c r="J52" s="100">
        <f>+[2]Wine!CT65</f>
        <v>-65.016999999999996</v>
      </c>
      <c r="K52" s="100">
        <f>+[2]Wine!CU65</f>
        <v>-48.910035999999998</v>
      </c>
      <c r="L52" s="269">
        <f>+[2]Wine!CV65</f>
        <v>44.822457000000036</v>
      </c>
      <c r="M52" s="102">
        <f>+[2]Wine!CW65</f>
        <v>43.924636999999997</v>
      </c>
      <c r="N52" s="100">
        <f>+[2]Wine!CX65</f>
        <v>227.142899</v>
      </c>
      <c r="O52" s="100">
        <f>+[2]Wine!CY65</f>
        <v>302.74078600000001</v>
      </c>
      <c r="P52" s="100">
        <f>+[2]Wine!CZ65</f>
        <v>158.88111799999999</v>
      </c>
      <c r="Q52" s="269">
        <f>+[2]Wine!DA65</f>
        <v>732.6894400000001</v>
      </c>
      <c r="R52" s="102">
        <f>+[2]Wine!DB65</f>
        <v>114.847328</v>
      </c>
      <c r="S52" s="100">
        <f>+[2]Wine!DC65</f>
        <v>95.825265000000002</v>
      </c>
      <c r="T52" s="100">
        <f>+[2]Wine!DD65</f>
        <v>99.016912000000005</v>
      </c>
      <c r="U52" s="100">
        <f>+[2]Wine!DE65</f>
        <v>-57.924444000000001</v>
      </c>
      <c r="V52" s="269">
        <f>+[2]Wine!DF65</f>
        <v>251.765061</v>
      </c>
      <c r="W52" s="102">
        <f>+[2]Wine!DG65</f>
        <v>282.60292299999998</v>
      </c>
      <c r="X52" s="100">
        <f>+[2]Wine!DH65</f>
        <v>39.053814000000003</v>
      </c>
      <c r="Y52" s="100">
        <f>+[2]Wine!DI65</f>
        <v>119.402551</v>
      </c>
      <c r="Z52" s="100">
        <f>+[2]Wine!DJ65</f>
        <v>1387.8811040000001</v>
      </c>
      <c r="AA52" s="269">
        <f>+[2]Wine!DK65</f>
        <v>1828.940392</v>
      </c>
      <c r="AB52" s="102">
        <v>48.460903000000002</v>
      </c>
      <c r="AC52" s="100">
        <v>131.11408900000001</v>
      </c>
      <c r="AD52" s="100">
        <v>228.233879</v>
      </c>
      <c r="AE52" s="100">
        <v>107.210216</v>
      </c>
      <c r="AF52" s="269">
        <f>+'[5]19-18'!K15</f>
        <v>515.01908700000001</v>
      </c>
      <c r="AG52" s="102">
        <v>319.72398199999998</v>
      </c>
      <c r="AH52" s="100"/>
      <c r="AI52" s="100"/>
      <c r="AJ52" s="100"/>
      <c r="AK52" s="269"/>
      <c r="AN52" s="112"/>
      <c r="AO52" s="184"/>
      <c r="AP52" s="184"/>
      <c r="AQ52" s="212"/>
      <c r="AR52" s="113"/>
      <c r="AS52" s="184"/>
      <c r="AT52" s="184"/>
      <c r="AU52" s="212"/>
      <c r="AV52" s="124"/>
      <c r="AX52" s="162"/>
    </row>
    <row r="53" spans="2:50" s="20" customFormat="1" ht="15" customHeight="1">
      <c r="B53" s="78" t="s">
        <v>2</v>
      </c>
      <c r="C53" s="96">
        <f>+[2]Wine!CM68</f>
        <v>5328.4851939999999</v>
      </c>
      <c r="D53" s="97">
        <f>+[2]Wine!CN68</f>
        <v>7333.5988460000017</v>
      </c>
      <c r="E53" s="97">
        <f>+[2]Wine!CO68</f>
        <v>7168.0560539999969</v>
      </c>
      <c r="F53" s="97">
        <f>+[2]Wine!CP68</f>
        <v>4949.6325230000011</v>
      </c>
      <c r="G53" s="268">
        <f>+[2]Wine!CQ68</f>
        <v>24779.772616999984</v>
      </c>
      <c r="H53" s="96">
        <f>+[2]Wine!CR68</f>
        <v>6075.4814320000005</v>
      </c>
      <c r="I53" s="97">
        <f>+[2]Wine!CS68</f>
        <v>7101.0018970000028</v>
      </c>
      <c r="J53" s="97">
        <f>+[2]Wine!CT68</f>
        <v>11146.293000000001</v>
      </c>
      <c r="K53" s="97">
        <f>+[2]Wine!CU68</f>
        <v>8210.5225890000002</v>
      </c>
      <c r="L53" s="268">
        <f>+[2]Wine!CV68</f>
        <v>32533.298917999989</v>
      </c>
      <c r="M53" s="96">
        <f>+[2]Wine!CW68</f>
        <v>7968.6549470000027</v>
      </c>
      <c r="N53" s="97">
        <f>+[2]Wine!CX68</f>
        <v>10625.883829999999</v>
      </c>
      <c r="O53" s="97">
        <f>+[2]Wine!CY68</f>
        <v>10269.187314999999</v>
      </c>
      <c r="P53" s="97">
        <f>+[2]Wine!CZ68</f>
        <v>8325.6619959999989</v>
      </c>
      <c r="Q53" s="268">
        <f>+[2]Wine!DA68</f>
        <v>37189.388088</v>
      </c>
      <c r="R53" s="96">
        <f>+[2]Wine!DB68</f>
        <v>5854.0790949999973</v>
      </c>
      <c r="S53" s="97">
        <f>+[2]Wine!DC68</f>
        <v>7353.8968460000006</v>
      </c>
      <c r="T53" s="97">
        <f>+[2]Wine!DD68</f>
        <v>7656.488782999998</v>
      </c>
      <c r="U53" s="97">
        <f>+[2]Wine!DE68</f>
        <v>3654.974067000001</v>
      </c>
      <c r="V53" s="268">
        <f>+[2]Wine!DF68</f>
        <v>24519.438790999993</v>
      </c>
      <c r="W53" s="96">
        <f>+[2]Wine!DG68</f>
        <v>2138.8504409999982</v>
      </c>
      <c r="X53" s="97">
        <f>+[2]Wine!DH68</f>
        <v>4765.4479399999973</v>
      </c>
      <c r="Y53" s="97">
        <f>+[2]Wine!DI68</f>
        <v>7316.2721920000031</v>
      </c>
      <c r="Z53" s="97">
        <f>+[2]Wine!DJ68</f>
        <v>8446.8328180000062</v>
      </c>
      <c r="AA53" s="268">
        <f>+[2]Wine!DK68</f>
        <v>22667.403390999996</v>
      </c>
      <c r="AB53" s="96">
        <v>2871.2473709999999</v>
      </c>
      <c r="AC53" s="97">
        <v>5378.1878360000001</v>
      </c>
      <c r="AD53" s="97">
        <v>9490.7537130000001</v>
      </c>
      <c r="AE53" s="97">
        <v>10736.991620999999</v>
      </c>
      <c r="AF53" s="268">
        <f>+'[5]19-18'!$K$22</f>
        <v>28477.180541000009</v>
      </c>
      <c r="AG53" s="96">
        <v>6846.9884620000003</v>
      </c>
      <c r="AH53" s="97"/>
      <c r="AI53" s="97"/>
      <c r="AJ53" s="97"/>
      <c r="AK53" s="268"/>
      <c r="AN53" s="112"/>
      <c r="AO53" s="184"/>
      <c r="AP53" s="184"/>
      <c r="AQ53" s="212"/>
      <c r="AR53" s="113"/>
      <c r="AS53" s="184"/>
      <c r="AT53" s="184"/>
      <c r="AU53" s="212"/>
      <c r="AV53" s="124"/>
      <c r="AX53" s="162"/>
    </row>
    <row r="54" spans="2:50" s="20" customFormat="1" ht="15" customHeight="1">
      <c r="B54" s="104" t="s">
        <v>23</v>
      </c>
      <c r="C54" s="105">
        <f t="shared" ref="C54:Z54" si="39">ABS(C53/C$44)*100</f>
        <v>14.650202311205065</v>
      </c>
      <c r="D54" s="106">
        <f t="shared" si="39"/>
        <v>16.609317125127191</v>
      </c>
      <c r="E54" s="106">
        <f t="shared" si="39"/>
        <v>14.523455393666692</v>
      </c>
      <c r="F54" s="106">
        <f t="shared" si="39"/>
        <v>11.654808767447856</v>
      </c>
      <c r="G54" s="270">
        <f t="shared" si="39"/>
        <v>14.377708556563304</v>
      </c>
      <c r="H54" s="105">
        <f t="shared" si="39"/>
        <v>14.885161874440026</v>
      </c>
      <c r="I54" s="106">
        <f t="shared" si="39"/>
        <v>15.257487114615218</v>
      </c>
      <c r="J54" s="106">
        <f t="shared" si="39"/>
        <v>20.247239433406818</v>
      </c>
      <c r="K54" s="106">
        <f t="shared" si="39"/>
        <v>17.429393097172021</v>
      </c>
      <c r="L54" s="270">
        <f t="shared" si="39"/>
        <v>17.166604542953554</v>
      </c>
      <c r="M54" s="105">
        <f t="shared" si="39"/>
        <v>17.868340254578669</v>
      </c>
      <c r="N54" s="106">
        <f t="shared" si="39"/>
        <v>20.021824933341804</v>
      </c>
      <c r="O54" s="106">
        <f t="shared" si="39"/>
        <v>19.256279046781401</v>
      </c>
      <c r="P54" s="106">
        <f t="shared" si="39"/>
        <v>16.517528433004948</v>
      </c>
      <c r="Q54" s="270">
        <f t="shared" si="39"/>
        <v>18.465247885273484</v>
      </c>
      <c r="R54" s="105">
        <f t="shared" si="39"/>
        <v>12.896188196578487</v>
      </c>
      <c r="S54" s="106">
        <f t="shared" si="39"/>
        <v>13.952429611027464</v>
      </c>
      <c r="T54" s="106">
        <f t="shared" si="39"/>
        <v>13.486580543222065</v>
      </c>
      <c r="U54" s="106">
        <f t="shared" si="39"/>
        <v>7.3716013663708653</v>
      </c>
      <c r="V54" s="270">
        <f t="shared" si="39"/>
        <v>11.99265604044041</v>
      </c>
      <c r="W54" s="105">
        <f t="shared" si="39"/>
        <v>5.1009284808558109</v>
      </c>
      <c r="X54" s="106">
        <f t="shared" si="39"/>
        <v>8.8831640411001533</v>
      </c>
      <c r="Y54" s="106">
        <f t="shared" si="39"/>
        <v>13.129019022464492</v>
      </c>
      <c r="Z54" s="106">
        <f t="shared" si="39"/>
        <v>15.297711097325916</v>
      </c>
      <c r="AA54" s="270">
        <f>ABS(AA53/AA$44)*100</f>
        <v>10.97595523423402</v>
      </c>
      <c r="AB54" s="105">
        <v>6.4262104539703699</v>
      </c>
      <c r="AC54" s="106">
        <v>9.9244670843671621</v>
      </c>
      <c r="AD54" s="106">
        <v>16.490118039785131</v>
      </c>
      <c r="AE54" s="106">
        <v>19.208834971757586</v>
      </c>
      <c r="AF54" s="270">
        <f>+AF53/$AF$44*100</f>
        <v>13.412276212847345</v>
      </c>
      <c r="AG54" s="105">
        <v>13.828945440127502</v>
      </c>
      <c r="AH54" s="106"/>
      <c r="AI54" s="106"/>
      <c r="AJ54" s="106"/>
      <c r="AK54" s="270"/>
      <c r="AN54" s="112"/>
      <c r="AO54" s="184"/>
      <c r="AP54" s="184"/>
      <c r="AQ54" s="212"/>
      <c r="AR54" s="113"/>
      <c r="AS54" s="184"/>
      <c r="AT54" s="184"/>
      <c r="AU54" s="212"/>
      <c r="AV54" s="124"/>
      <c r="AX54" s="162"/>
    </row>
    <row r="55" spans="2:50" s="20" customFormat="1" ht="15" customHeight="1">
      <c r="B55" s="91" t="s">
        <v>3</v>
      </c>
      <c r="C55" s="110">
        <f>+[2]Wine!CM80</f>
        <v>7021.4612159999997</v>
      </c>
      <c r="D55" s="263">
        <f>+[2]Wine!CN80</f>
        <v>9065.8162240000001</v>
      </c>
      <c r="E55" s="263">
        <f>+[2]Wine!CO80</f>
        <v>8942.4011819999996</v>
      </c>
      <c r="F55" s="263">
        <f>+[2]Wine!CP80</f>
        <v>6865.8841940000002</v>
      </c>
      <c r="G55" s="271">
        <f>+[2]Wine!CQ80</f>
        <v>31895.562815999998</v>
      </c>
      <c r="H55" s="110">
        <f>+[2]Wine!CR80</f>
        <v>7956.7440349999997</v>
      </c>
      <c r="I55" s="263">
        <f>+[2]Wine!CS80</f>
        <v>8911.2108200000002</v>
      </c>
      <c r="J55" s="263">
        <f>+[2]Wine!CT80</f>
        <v>13102.463</v>
      </c>
      <c r="K55" s="263">
        <f>+[2]Wine!CU80</f>
        <v>10131.872551</v>
      </c>
      <c r="L55" s="271">
        <f>+[2]Wine!CV80</f>
        <v>40102.290406</v>
      </c>
      <c r="M55" s="110">
        <f>+[2]Wine!CW80</f>
        <v>9712.2347420000006</v>
      </c>
      <c r="N55" s="263">
        <f>+[2]Wine!CX80</f>
        <v>12429.604396000001</v>
      </c>
      <c r="O55" s="263">
        <f>+[2]Wine!CY80</f>
        <v>12073.581796</v>
      </c>
      <c r="P55" s="263">
        <f>+[2]Wine!CZ80</f>
        <v>10052.840238999999</v>
      </c>
      <c r="Q55" s="271">
        <f>+[2]Wine!DA80</f>
        <v>44268.261172999999</v>
      </c>
      <c r="R55" s="110">
        <f>+[2]Wine!DB80</f>
        <v>7731.0369090000004</v>
      </c>
      <c r="S55" s="263">
        <f>+[2]Wine!DC80</f>
        <v>9268.6692839999996</v>
      </c>
      <c r="T55" s="263">
        <f>+[2]Wine!DD80</f>
        <v>9552.6070380000001</v>
      </c>
      <c r="U55" s="263">
        <f>+[2]Wine!DE80</f>
        <v>5472.5649720000001</v>
      </c>
      <c r="V55" s="271">
        <f>+[2]Wine!DF80</f>
        <v>32024.878203</v>
      </c>
      <c r="W55" s="110">
        <f>+[2]Wine!DG80</f>
        <v>3970.7647590000001</v>
      </c>
      <c r="X55" s="263">
        <f>+[2]Wine!DH80</f>
        <v>6757.412824</v>
      </c>
      <c r="Y55" s="263">
        <f>+[2]Wine!DI80</f>
        <v>9359.9454139999998</v>
      </c>
      <c r="Z55" s="263">
        <f>+[2]Wine!DJ80</f>
        <v>10514.287297000001</v>
      </c>
      <c r="AA55" s="271">
        <f>+[2]Wine!DK80</f>
        <v>30602.410294000001</v>
      </c>
      <c r="AB55" s="110">
        <v>5096.0907010000001</v>
      </c>
      <c r="AC55" s="263">
        <v>7768.7780919999996</v>
      </c>
      <c r="AD55" s="263">
        <v>12074.458525</v>
      </c>
      <c r="AE55" s="263">
        <v>13364.001144</v>
      </c>
      <c r="AF55" s="271">
        <f>+'[5]19-18'!$K$23</f>
        <v>38303.328461999998</v>
      </c>
      <c r="AG55" s="110">
        <v>9638.9239859999998</v>
      </c>
      <c r="AH55" s="263"/>
      <c r="AI55" s="263"/>
      <c r="AJ55" s="263"/>
      <c r="AK55" s="271"/>
      <c r="AN55" s="112"/>
      <c r="AO55" s="184"/>
      <c r="AP55" s="184"/>
      <c r="AQ55" s="212"/>
      <c r="AR55" s="113"/>
      <c r="AS55" s="184"/>
      <c r="AT55" s="184"/>
      <c r="AU55" s="212"/>
      <c r="AV55" s="124"/>
      <c r="AX55" s="162"/>
    </row>
    <row r="56" spans="2:50" s="20" customFormat="1" ht="15" customHeight="1">
      <c r="B56" s="111" t="s">
        <v>22</v>
      </c>
      <c r="C56" s="105">
        <f t="shared" ref="C56:Z56" si="40">ABS(C55/C$44)*100</f>
        <v>19.30489127576244</v>
      </c>
      <c r="D56" s="106">
        <f t="shared" si="40"/>
        <v>20.532486140098737</v>
      </c>
      <c r="E56" s="106">
        <f t="shared" si="40"/>
        <v>18.118519679624338</v>
      </c>
      <c r="F56" s="106">
        <f t="shared" si="40"/>
        <v>16.166971371848817</v>
      </c>
      <c r="G56" s="270">
        <f t="shared" si="40"/>
        <v>18.506429155100339</v>
      </c>
      <c r="H56" s="105">
        <f t="shared" si="40"/>
        <v>19.494327203543346</v>
      </c>
      <c r="I56" s="106">
        <f t="shared" si="40"/>
        <v>19.146971967323452</v>
      </c>
      <c r="J56" s="106">
        <f t="shared" si="40"/>
        <v>23.800621922315678</v>
      </c>
      <c r="K56" s="106">
        <f t="shared" si="40"/>
        <v>21.508057201914859</v>
      </c>
      <c r="L56" s="270">
        <f t="shared" si="40"/>
        <v>21.160478142768174</v>
      </c>
      <c r="M56" s="105">
        <f t="shared" si="40"/>
        <v>21.778018518386226</v>
      </c>
      <c r="N56" s="106">
        <f t="shared" si="40"/>
        <v>23.420485974521306</v>
      </c>
      <c r="O56" s="106">
        <f t="shared" si="40"/>
        <v>22.639791545950214</v>
      </c>
      <c r="P56" s="106">
        <f t="shared" si="40"/>
        <v>19.944128714319088</v>
      </c>
      <c r="Q56" s="270">
        <f t="shared" si="40"/>
        <v>21.980044793295029</v>
      </c>
      <c r="R56" s="105">
        <f t="shared" si="40"/>
        <v>17.03101466775766</v>
      </c>
      <c r="S56" s="106">
        <f t="shared" si="40"/>
        <v>17.585296405570812</v>
      </c>
      <c r="T56" s="106">
        <f t="shared" si="40"/>
        <v>16.826512500323609</v>
      </c>
      <c r="U56" s="106">
        <f t="shared" si="40"/>
        <v>11.037442861601711</v>
      </c>
      <c r="V56" s="270">
        <f t="shared" si="40"/>
        <v>15.663627226515034</v>
      </c>
      <c r="W56" s="105">
        <f t="shared" si="40"/>
        <v>9.4698472888510299</v>
      </c>
      <c r="X56" s="106">
        <f t="shared" si="40"/>
        <v>12.59634086130125</v>
      </c>
      <c r="Y56" s="106">
        <f t="shared" si="40"/>
        <v>16.796381841015467</v>
      </c>
      <c r="Z56" s="106">
        <f t="shared" si="40"/>
        <v>19.041992771661569</v>
      </c>
      <c r="AA56" s="270">
        <f>ABS(AA55/AA$44)*100</f>
        <v>14.818225080865258</v>
      </c>
      <c r="AB56" s="105">
        <v>11.405687879042516</v>
      </c>
      <c r="AC56" s="106">
        <v>14.335866431387078</v>
      </c>
      <c r="AD56" s="106">
        <v>20.979287037130582</v>
      </c>
      <c r="AE56" s="106">
        <v>23.908642345905729</v>
      </c>
      <c r="AF56" s="270">
        <f>+AF55/$AF$44*100</f>
        <v>18.040227699652771</v>
      </c>
      <c r="AG56" s="105">
        <v>19.467851398276579</v>
      </c>
      <c r="AH56" s="106"/>
      <c r="AI56" s="106"/>
      <c r="AJ56" s="106"/>
      <c r="AK56" s="270"/>
      <c r="AN56" s="112"/>
      <c r="AO56" s="184"/>
      <c r="AP56" s="184"/>
      <c r="AQ56" s="212"/>
      <c r="AR56" s="113"/>
      <c r="AS56" s="184"/>
      <c r="AT56" s="184"/>
      <c r="AU56" s="212"/>
      <c r="AV56" s="124"/>
      <c r="AX56" s="162"/>
    </row>
    <row r="57" spans="2:50" s="20" customFormat="1" ht="15" customHeight="1">
      <c r="B57" s="211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N57" s="112"/>
      <c r="AO57" s="184"/>
      <c r="AP57" s="184"/>
      <c r="AQ57" s="212"/>
      <c r="AR57" s="113"/>
      <c r="AS57" s="184"/>
      <c r="AT57" s="184"/>
      <c r="AU57" s="212"/>
      <c r="AV57" s="124"/>
      <c r="AX57" s="162"/>
    </row>
    <row r="58" spans="2:50" s="20" customFormat="1" ht="15" customHeight="1" thickBot="1">
      <c r="B58" s="207" t="s">
        <v>18</v>
      </c>
      <c r="AN58" s="112"/>
      <c r="AO58" s="184"/>
      <c r="AP58" s="184"/>
      <c r="AQ58" s="212"/>
      <c r="AR58" s="113"/>
      <c r="AS58" s="184"/>
      <c r="AT58" s="184"/>
      <c r="AU58" s="212"/>
      <c r="AV58" s="124"/>
      <c r="AX58" s="162"/>
    </row>
    <row r="59" spans="2:50" s="20" customFormat="1" ht="15" customHeight="1">
      <c r="B59" s="208"/>
      <c r="C59" s="1"/>
      <c r="D59" s="1"/>
      <c r="E59" s="1"/>
      <c r="F59" s="1"/>
      <c r="G59" s="261">
        <v>2014</v>
      </c>
      <c r="H59" s="1"/>
      <c r="I59" s="1"/>
      <c r="J59" s="1"/>
      <c r="K59" s="1"/>
      <c r="L59" s="261">
        <v>2015</v>
      </c>
      <c r="M59" s="1"/>
      <c r="N59" s="1"/>
      <c r="O59" s="1"/>
      <c r="P59" s="1"/>
      <c r="Q59" s="261">
        <v>2016</v>
      </c>
      <c r="R59" s="1"/>
      <c r="S59" s="1"/>
      <c r="T59" s="1"/>
      <c r="U59" s="1"/>
      <c r="V59" s="261">
        <v>2017</v>
      </c>
      <c r="W59" s="1"/>
      <c r="X59" s="1"/>
      <c r="Y59" s="1"/>
      <c r="Z59" s="1"/>
      <c r="AA59" s="261">
        <v>2018</v>
      </c>
      <c r="AB59" s="1"/>
      <c r="AC59" s="1"/>
      <c r="AD59" s="1"/>
      <c r="AE59" s="1"/>
      <c r="AF59" s="261">
        <v>2019</v>
      </c>
      <c r="AG59" s="1"/>
      <c r="AH59" s="1"/>
      <c r="AI59" s="1"/>
      <c r="AJ59" s="1"/>
      <c r="AK59" s="261">
        <v>2020</v>
      </c>
      <c r="AN59" s="112"/>
      <c r="AO59" s="184"/>
      <c r="AP59" s="184"/>
      <c r="AQ59" s="212"/>
      <c r="AR59" s="113"/>
      <c r="AS59" s="184"/>
      <c r="AT59" s="184"/>
      <c r="AU59" s="212"/>
      <c r="AV59" s="124"/>
      <c r="AX59" s="162"/>
    </row>
    <row r="60" spans="2:50" s="20" customFormat="1" ht="15" customHeight="1" thickBot="1">
      <c r="B60" s="72" t="s">
        <v>19</v>
      </c>
      <c r="C60" s="10" t="s">
        <v>75</v>
      </c>
      <c r="D60" s="10" t="s">
        <v>76</v>
      </c>
      <c r="E60" s="10" t="s">
        <v>77</v>
      </c>
      <c r="F60" s="10" t="s">
        <v>78</v>
      </c>
      <c r="G60" s="262"/>
      <c r="H60" s="10" t="s">
        <v>79</v>
      </c>
      <c r="I60" s="10" t="s">
        <v>80</v>
      </c>
      <c r="J60" s="10" t="s">
        <v>81</v>
      </c>
      <c r="K60" s="10" t="s">
        <v>82</v>
      </c>
      <c r="L60" s="262"/>
      <c r="M60" s="10" t="s">
        <v>83</v>
      </c>
      <c r="N60" s="10" t="s">
        <v>84</v>
      </c>
      <c r="O60" s="10" t="s">
        <v>85</v>
      </c>
      <c r="P60" s="10" t="s">
        <v>86</v>
      </c>
      <c r="Q60" s="262"/>
      <c r="R60" s="10" t="s">
        <v>87</v>
      </c>
      <c r="S60" s="10" t="s">
        <v>88</v>
      </c>
      <c r="T60" s="10" t="s">
        <v>89</v>
      </c>
      <c r="U60" s="10" t="s">
        <v>90</v>
      </c>
      <c r="V60" s="262"/>
      <c r="W60" s="10" t="s">
        <v>91</v>
      </c>
      <c r="X60" s="10" t="s">
        <v>92</v>
      </c>
      <c r="Y60" s="10" t="s">
        <v>93</v>
      </c>
      <c r="Z60" s="10" t="s">
        <v>94</v>
      </c>
      <c r="AA60" s="262"/>
      <c r="AB60" s="10" t="s">
        <v>73</v>
      </c>
      <c r="AC60" s="10" t="s">
        <v>95</v>
      </c>
      <c r="AD60" s="10" t="s">
        <v>96</v>
      </c>
      <c r="AE60" s="10" t="s">
        <v>97</v>
      </c>
      <c r="AF60" s="262"/>
      <c r="AG60" s="10" t="s">
        <v>72</v>
      </c>
      <c r="AH60" s="10" t="s">
        <v>98</v>
      </c>
      <c r="AI60" s="10" t="s">
        <v>99</v>
      </c>
      <c r="AJ60" s="10" t="s">
        <v>100</v>
      </c>
      <c r="AK60" s="262"/>
      <c r="AN60" s="112"/>
      <c r="AO60" s="184"/>
      <c r="AP60" s="184"/>
      <c r="AQ60" s="212"/>
      <c r="AR60" s="113"/>
      <c r="AS60" s="184"/>
      <c r="AT60" s="184"/>
      <c r="AU60" s="212"/>
      <c r="AV60" s="124"/>
      <c r="AX60" s="162"/>
    </row>
    <row r="61" spans="2:50" s="20" customFormat="1" ht="15" customHeight="1">
      <c r="B61" s="74" t="s">
        <v>20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>
        <v>-1.9872600000002762</v>
      </c>
      <c r="AC61" s="201">
        <v>-18.184537499999351</v>
      </c>
      <c r="AD61" s="201">
        <v>-19.59787500000067</v>
      </c>
      <c r="AE61" s="201">
        <v>-24.1920884999995</v>
      </c>
      <c r="AF61" s="75">
        <f>+'[5]19-18'!C28</f>
        <v>-63.961760999999115</v>
      </c>
      <c r="AG61" s="201">
        <v>-10.17932699999966</v>
      </c>
      <c r="AH61" s="201"/>
      <c r="AI61" s="201"/>
      <c r="AJ61" s="201"/>
      <c r="AK61" s="201"/>
      <c r="AN61" s="112"/>
      <c r="AO61" s="184"/>
      <c r="AP61" s="184"/>
      <c r="AQ61" s="212"/>
      <c r="AR61" s="113"/>
      <c r="AS61" s="184"/>
      <c r="AT61" s="184"/>
      <c r="AU61" s="212"/>
      <c r="AV61" s="124"/>
      <c r="AX61" s="162"/>
    </row>
    <row r="62" spans="2:50" s="20" customFormat="1" ht="15" customHeight="1">
      <c r="B62" s="78" t="s">
        <v>1</v>
      </c>
      <c r="C62" s="115">
        <f>+[2]Other!CM12</f>
        <v>90.58466400000907</v>
      </c>
      <c r="D62" s="115">
        <f>+[2]Other!CN12</f>
        <v>14.782911000060267</v>
      </c>
      <c r="E62" s="115">
        <f>+[2]Other!CO12</f>
        <v>-197.4991200000004</v>
      </c>
      <c r="F62" s="115">
        <f>+[2]Other!CP12</f>
        <v>-4299.1973000000216</v>
      </c>
      <c r="G62" s="115">
        <f>+[2]Other!CQ12</f>
        <v>-4391.3288449999527</v>
      </c>
      <c r="H62" s="115">
        <f>+[2]Other!CR12</f>
        <v>-179.66597400001046</v>
      </c>
      <c r="I62" s="115">
        <f>+[2]Other!CS12</f>
        <v>108.25526999997237</v>
      </c>
      <c r="J62" s="115">
        <f>+[2]Other!CT12</f>
        <v>-2140.48</v>
      </c>
      <c r="K62" s="115">
        <f>+[2]Other!CU12</f>
        <v>-1030.5246059999918</v>
      </c>
      <c r="L62" s="115">
        <f>+[2]Other!CV12</f>
        <v>-3242.4153100000299</v>
      </c>
      <c r="M62" s="115">
        <f>+[2]Other!CW12</f>
        <v>-1762.740848000074</v>
      </c>
      <c r="N62" s="115">
        <f>+[2]Other!CX12</f>
        <v>-1769.2488729999968</v>
      </c>
      <c r="O62" s="115">
        <f>+[2]Other!CY12</f>
        <v>-4590.3658889999715</v>
      </c>
      <c r="P62" s="115">
        <f>+[2]Other!CZ12</f>
        <v>-1866.2205420000173</v>
      </c>
      <c r="Q62" s="115">
        <f>+[2]Other!DA12</f>
        <v>-9988.5761520000597</v>
      </c>
      <c r="R62" s="115">
        <f>+[2]Other!DB12</f>
        <v>-1446.1190840000199</v>
      </c>
      <c r="S62" s="115">
        <f>+[2]Other!DC12</f>
        <v>-3251.4887470000176</v>
      </c>
      <c r="T62" s="115">
        <f>+[2]Other!DD12</f>
        <v>-4089.0489140000063</v>
      </c>
      <c r="U62" s="115">
        <f>+[2]Other!DE12</f>
        <v>-4742.8682500000577</v>
      </c>
      <c r="V62" s="115">
        <f>+[2]Other!DF12</f>
        <v>-13529.524995000102</v>
      </c>
      <c r="W62" s="115">
        <f>+[2]Other!DG12</f>
        <v>-3484.5439990000232</v>
      </c>
      <c r="X62" s="115">
        <f>+[2]Other!DH12</f>
        <v>-4189.072282999965</v>
      </c>
      <c r="Y62" s="115">
        <f>+[2]Other!DI12</f>
        <v>-4961.4412639999864</v>
      </c>
      <c r="Z62" s="115">
        <f>+[2]Other!DJ12</f>
        <v>-4101.369253999932</v>
      </c>
      <c r="AA62" s="115">
        <f>+[2]Other!DK12</f>
        <v>-16736.426799999907</v>
      </c>
      <c r="AB62" s="115">
        <v>-3117.2629759999982</v>
      </c>
      <c r="AC62" s="115">
        <v>-4871.3899590000292</v>
      </c>
      <c r="AD62" s="115">
        <v>-4785.225563999993</v>
      </c>
      <c r="AE62" s="115">
        <v>-5798.6661309999909</v>
      </c>
      <c r="AF62" s="79">
        <f>+'[5]19-18'!C29</f>
        <v>-18572.544630000135</v>
      </c>
      <c r="AG62" s="115">
        <v>-4189.5006530000173</v>
      </c>
      <c r="AH62" s="115"/>
      <c r="AI62" s="115"/>
      <c r="AJ62" s="115"/>
      <c r="AK62" s="115"/>
      <c r="AN62" s="112"/>
      <c r="AO62" s="184"/>
      <c r="AP62" s="184"/>
      <c r="AQ62" s="212"/>
      <c r="AR62" s="113"/>
      <c r="AS62" s="184"/>
      <c r="AT62" s="184"/>
      <c r="AU62" s="212"/>
      <c r="AV62" s="124"/>
      <c r="AX62" s="162"/>
    </row>
    <row r="63" spans="2:50" s="20" customFormat="1" ht="15" customHeight="1">
      <c r="B63" s="82" t="s">
        <v>24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83">
        <f>+'[5]19-18'!C30</f>
        <v>0</v>
      </c>
      <c r="AG63" s="116"/>
      <c r="AH63" s="116"/>
      <c r="AI63" s="116"/>
      <c r="AJ63" s="116"/>
      <c r="AK63" s="116"/>
      <c r="AN63" s="112"/>
      <c r="AO63" s="184"/>
      <c r="AP63" s="184"/>
      <c r="AQ63" s="212"/>
      <c r="AR63" s="113"/>
      <c r="AS63" s="184"/>
      <c r="AT63" s="184"/>
      <c r="AU63" s="212"/>
      <c r="AV63" s="124"/>
      <c r="AX63" s="162"/>
    </row>
    <row r="64" spans="2:50" s="20" customFormat="1" ht="15" customHeight="1">
      <c r="B64" s="86" t="s">
        <v>4</v>
      </c>
      <c r="C64" s="115">
        <f>+[2]Other!CM15</f>
        <v>2596.9793219999701</v>
      </c>
      <c r="D64" s="115">
        <f>+[2]Other!CN15</f>
        <v>2312.0860639999992</v>
      </c>
      <c r="E64" s="115">
        <f>+[2]Other!CO15</f>
        <v>1760.6253709999983</v>
      </c>
      <c r="F64" s="115">
        <f>+[2]Other!CP15</f>
        <v>6050.319608999991</v>
      </c>
      <c r="G64" s="115">
        <f>+[2]Other!CQ15</f>
        <v>12720.010365999959</v>
      </c>
      <c r="H64" s="115">
        <f>+[2]Other!CR15</f>
        <v>1272.1129379999838</v>
      </c>
      <c r="I64" s="115">
        <f>+[2]Other!CS15</f>
        <v>558.53222900001492</v>
      </c>
      <c r="J64" s="115">
        <f>+[2]Other!CT15</f>
        <v>571.971</v>
      </c>
      <c r="K64" s="115">
        <f>+[2]Other!CU15</f>
        <v>-1543.161517999979</v>
      </c>
      <c r="L64" s="115">
        <f>+[2]Other!CV15</f>
        <v>859.4546490000198</v>
      </c>
      <c r="M64" s="115">
        <f>+[2]Other!CW15</f>
        <v>139.23976699999275</v>
      </c>
      <c r="N64" s="115">
        <f>+[2]Other!CX15</f>
        <v>-1772.480359000001</v>
      </c>
      <c r="O64" s="115">
        <f>+[2]Other!CY15</f>
        <v>121.80643899997813</v>
      </c>
      <c r="P64" s="115">
        <f>+[2]Other!CZ15</f>
        <v>1267.2565470000118</v>
      </c>
      <c r="Q64" s="115">
        <f>+[2]Other!DA15</f>
        <v>-244.17760600001839</v>
      </c>
      <c r="R64" s="115">
        <f>+[2]Other!DB15</f>
        <v>207.20080999999118</v>
      </c>
      <c r="S64" s="115">
        <f>+[2]Other!DC15</f>
        <v>1089.0973089999825</v>
      </c>
      <c r="T64" s="115">
        <f>+[2]Other!DD15</f>
        <v>573.69019000000844</v>
      </c>
      <c r="U64" s="115">
        <f>+[2]Other!DE15</f>
        <v>-400.47424900002807</v>
      </c>
      <c r="V64" s="115">
        <f>+[2]Other!DF15</f>
        <v>1469.514059999954</v>
      </c>
      <c r="W64" s="115">
        <f>+[2]Other!DG15</f>
        <v>1108.1089290000164</v>
      </c>
      <c r="X64" s="115">
        <f>+[2]Other!DH15</f>
        <v>1174.9759259999919</v>
      </c>
      <c r="Y64" s="115">
        <f>+[2]Other!DI15</f>
        <v>1090.0541729999968</v>
      </c>
      <c r="Z64" s="115">
        <f>+[2]Other!DJ15</f>
        <v>1211.3920819999621</v>
      </c>
      <c r="AA64" s="115">
        <f>+[2]Other!DK15</f>
        <v>4584.5311099999672</v>
      </c>
      <c r="AB64" s="115">
        <v>1136.8629330000113</v>
      </c>
      <c r="AC64" s="115">
        <v>2271.6248210000194</v>
      </c>
      <c r="AD64" s="115">
        <v>1813.362017000014</v>
      </c>
      <c r="AE64" s="115">
        <v>4153.0008850000013</v>
      </c>
      <c r="AF64" s="87">
        <f>+'[5]19-18'!C31</f>
        <v>9374.8506560001406</v>
      </c>
      <c r="AG64" s="115">
        <v>2035.5949900000051</v>
      </c>
      <c r="AH64" s="115"/>
      <c r="AI64" s="115"/>
      <c r="AJ64" s="115"/>
      <c r="AK64" s="115"/>
      <c r="AN64" s="112"/>
      <c r="AO64" s="184"/>
      <c r="AP64" s="184"/>
      <c r="AQ64" s="212"/>
      <c r="AR64" s="113"/>
      <c r="AS64" s="184"/>
      <c r="AT64" s="184"/>
      <c r="AU64" s="212"/>
      <c r="AV64" s="124"/>
      <c r="AX64" s="162"/>
    </row>
    <row r="65" spans="2:51" s="20" customFormat="1" ht="15" customHeight="1">
      <c r="B65" s="88" t="s">
        <v>66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89"/>
      <c r="AG65" s="118"/>
      <c r="AH65" s="118"/>
      <c r="AI65" s="118"/>
      <c r="AJ65" s="118"/>
      <c r="AK65" s="118"/>
      <c r="AN65" s="112"/>
      <c r="AO65" s="184"/>
      <c r="AP65" s="184"/>
      <c r="AQ65" s="212"/>
      <c r="AR65" s="113"/>
      <c r="AS65" s="184"/>
      <c r="AT65" s="184"/>
      <c r="AU65" s="212"/>
      <c r="AV65" s="124"/>
      <c r="AX65" s="162"/>
    </row>
    <row r="66" spans="2:51" s="20" customFormat="1" ht="15" customHeight="1">
      <c r="B66" s="91" t="s">
        <v>5</v>
      </c>
      <c r="C66" s="40">
        <f>+[2]Other!CM20</f>
        <v>2687.5639859999792</v>
      </c>
      <c r="D66" s="40">
        <f>+[2]Other!CN20</f>
        <v>2326.8689750000594</v>
      </c>
      <c r="E66" s="40">
        <f>+[2]Other!CO20</f>
        <v>1563.1262509999979</v>
      </c>
      <c r="F66" s="40">
        <f>+[2]Other!CP20</f>
        <v>1751.1223089999694</v>
      </c>
      <c r="G66" s="40">
        <f>+[2]Other!CQ20</f>
        <v>8328.6815210000059</v>
      </c>
      <c r="H66" s="40">
        <f>+[2]Other!CR20</f>
        <v>1092.4469639999734</v>
      </c>
      <c r="I66" s="40">
        <f>+[2]Other!CS20</f>
        <v>666.78749899998729</v>
      </c>
      <c r="J66" s="40">
        <f>+[2]Other!CT20</f>
        <v>-1568.509</v>
      </c>
      <c r="K66" s="40">
        <f>+[2]Other!CU20</f>
        <v>-2573.6861239999707</v>
      </c>
      <c r="L66" s="40">
        <f>+[2]Other!CV20</f>
        <v>-2382.9606610000101</v>
      </c>
      <c r="M66" s="40">
        <f>+[2]Other!CW20</f>
        <v>-1623.5010810000813</v>
      </c>
      <c r="N66" s="40">
        <f>+[2]Other!CX20</f>
        <v>-3541.7292319999979</v>
      </c>
      <c r="O66" s="40">
        <f>+[2]Other!CY20</f>
        <v>-4468.5594499999934</v>
      </c>
      <c r="P66" s="40">
        <f>+[2]Other!CZ20</f>
        <v>-598.96399500000553</v>
      </c>
      <c r="Q66" s="40">
        <f>+[2]Other!DA20</f>
        <v>-10232.753758000079</v>
      </c>
      <c r="R66" s="40">
        <f>+[2]Other!DB20</f>
        <v>-1238.9182740000288</v>
      </c>
      <c r="S66" s="40">
        <f>+[2]Other!DC20</f>
        <v>-2162.3914380000351</v>
      </c>
      <c r="T66" s="40">
        <f>+[2]Other!DD20</f>
        <v>-3515.3587239999979</v>
      </c>
      <c r="U66" s="40">
        <f>+[2]Other!DE20</f>
        <v>-5143.3424990000858</v>
      </c>
      <c r="V66" s="40">
        <f>+[2]Other!DF20</f>
        <v>-12060.010935000148</v>
      </c>
      <c r="W66" s="40">
        <f>+[2]Other!DG20</f>
        <v>-2376.4350700000068</v>
      </c>
      <c r="X66" s="40">
        <f>+[2]Other!DH20</f>
        <v>-3014.0963569999731</v>
      </c>
      <c r="Y66" s="40">
        <f>+[2]Other!DI20</f>
        <v>-3871.3870909999896</v>
      </c>
      <c r="Z66" s="40">
        <f>+[2]Other!DJ20</f>
        <v>-2889.9771719999699</v>
      </c>
      <c r="AA66" s="40">
        <f>+[2]Other!DK20</f>
        <v>-12151.895689999939</v>
      </c>
      <c r="AB66" s="40">
        <v>-1980.4000429999869</v>
      </c>
      <c r="AC66" s="40">
        <v>-2599.7651380000098</v>
      </c>
      <c r="AD66" s="40">
        <v>-2971.863546999979</v>
      </c>
      <c r="AE66" s="40">
        <v>-1645.6652459999896</v>
      </c>
      <c r="AF66" s="92">
        <f>+'[5]19-18'!C33</f>
        <v>-9197.6939739999943</v>
      </c>
      <c r="AG66" s="40">
        <v>-2153.9056630000123</v>
      </c>
      <c r="AH66" s="40"/>
      <c r="AI66" s="40"/>
      <c r="AJ66" s="40"/>
      <c r="AK66" s="40"/>
      <c r="AN66" s="112"/>
      <c r="AO66" s="184"/>
      <c r="AP66" s="184"/>
      <c r="AQ66" s="212"/>
      <c r="AR66" s="113"/>
      <c r="AS66" s="184"/>
      <c r="AT66" s="184"/>
      <c r="AU66" s="212"/>
      <c r="AV66" s="124"/>
      <c r="AX66" s="162"/>
    </row>
    <row r="67" spans="2:51" s="20" customFormat="1" ht="15" customHeight="1">
      <c r="B67" s="88" t="s">
        <v>66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89"/>
      <c r="AG67" s="118"/>
      <c r="AH67" s="118"/>
      <c r="AI67" s="118"/>
      <c r="AJ67" s="118"/>
      <c r="AK67" s="118"/>
      <c r="AN67" s="112"/>
      <c r="AO67" s="184"/>
      <c r="AP67" s="184"/>
      <c r="AQ67" s="212"/>
      <c r="AR67" s="113"/>
      <c r="AS67" s="184"/>
      <c r="AT67" s="184"/>
      <c r="AU67" s="212"/>
      <c r="AV67" s="124"/>
      <c r="AX67" s="162"/>
    </row>
    <row r="68" spans="2:51" s="20" customFormat="1" ht="15" customHeight="1">
      <c r="B68" s="95" t="s">
        <v>6</v>
      </c>
      <c r="C68" s="115">
        <f>+[2]Other!CM25</f>
        <v>-369.55023099999016</v>
      </c>
      <c r="D68" s="115">
        <f>+[2]Other!CN25</f>
        <v>-4868.54830700001</v>
      </c>
      <c r="E68" s="115">
        <f>+[2]Other!CO25</f>
        <v>-5739.0085040000085</v>
      </c>
      <c r="F68" s="115">
        <f>+[2]Other!CP25</f>
        <v>-2276.466362000021</v>
      </c>
      <c r="G68" s="115">
        <f>+[2]Other!CQ25</f>
        <v>-13253.57340400003</v>
      </c>
      <c r="H68" s="115">
        <f>+[2]Other!CR25</f>
        <v>243.82649100001072</v>
      </c>
      <c r="I68" s="115">
        <f>+[2]Other!CS25</f>
        <v>-4554.0634429999991</v>
      </c>
      <c r="J68" s="115">
        <f>+[2]Other!CT25</f>
        <v>851.92600000000004</v>
      </c>
      <c r="K68" s="115">
        <f>+[2]Other!CU25</f>
        <v>-4359.0338439999614</v>
      </c>
      <c r="L68" s="115">
        <f>+[2]Other!CV25</f>
        <v>-7817.3447959999503</v>
      </c>
      <c r="M68" s="115">
        <f>+[2]Other!CW25</f>
        <v>-348.94525999999678</v>
      </c>
      <c r="N68" s="115">
        <f>+[2]Other!CX25</f>
        <v>224.28172800001084</v>
      </c>
      <c r="O68" s="115">
        <f>+[2]Other!CY25</f>
        <v>1289.2035239999695</v>
      </c>
      <c r="P68" s="115">
        <f>+[2]Other!CZ25</f>
        <v>-3878.7259189999986</v>
      </c>
      <c r="Q68" s="115">
        <f>+[2]Other!DA25</f>
        <v>-2714.185927000015</v>
      </c>
      <c r="R68" s="115">
        <f>+[2]Other!DB25</f>
        <v>-2648.6601589999955</v>
      </c>
      <c r="S68" s="115">
        <f>+[2]Other!DC25</f>
        <v>-2444.6888739999958</v>
      </c>
      <c r="T68" s="115">
        <f>+[2]Other!DD25</f>
        <v>535.18374100001165</v>
      </c>
      <c r="U68" s="115">
        <f>+[2]Other!DE25</f>
        <v>-1753.997489000003</v>
      </c>
      <c r="V68" s="115">
        <f>+[2]Other!DF25</f>
        <v>-6312.1627809999827</v>
      </c>
      <c r="W68" s="115">
        <f>+[2]Other!DG25</f>
        <v>-1160.9676540000019</v>
      </c>
      <c r="X68" s="115">
        <f>+[2]Other!DH25</f>
        <v>-3564.9657380000044</v>
      </c>
      <c r="Y68" s="115">
        <f>+[2]Other!DI25</f>
        <v>1062.4078450000034</v>
      </c>
      <c r="Z68" s="115">
        <f>+[2]Other!DJ25</f>
        <v>-7669.3761009999835</v>
      </c>
      <c r="AA68" s="115">
        <f>+[2]Other!DK25</f>
        <v>-11332.901647999986</v>
      </c>
      <c r="AB68" s="115">
        <v>335.42619900000136</v>
      </c>
      <c r="AC68" s="115">
        <v>-896.3765150000072</v>
      </c>
      <c r="AD68" s="115">
        <v>-1588.1514099999931</v>
      </c>
      <c r="AE68" s="115">
        <v>-7577.4644069999904</v>
      </c>
      <c r="AF68" s="96">
        <f>+'[5]19-18'!C35</f>
        <v>-9726.5661330000075</v>
      </c>
      <c r="AG68" s="115">
        <v>-1250.8945550000008</v>
      </c>
      <c r="AH68" s="115"/>
      <c r="AI68" s="115"/>
      <c r="AJ68" s="115"/>
      <c r="AK68" s="115"/>
      <c r="AN68" s="112"/>
      <c r="AO68" s="184"/>
      <c r="AP68" s="184"/>
      <c r="AQ68" s="212"/>
      <c r="AR68" s="113"/>
      <c r="AS68" s="184"/>
      <c r="AT68" s="184"/>
      <c r="AU68" s="212"/>
      <c r="AV68" s="124"/>
      <c r="AX68" s="162"/>
    </row>
    <row r="69" spans="2:51" s="20" customFormat="1" ht="15" customHeight="1">
      <c r="B69" s="88" t="s">
        <v>66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89"/>
      <c r="AG69" s="118"/>
      <c r="AH69" s="118"/>
      <c r="AI69" s="118"/>
      <c r="AJ69" s="118"/>
      <c r="AK69" s="118"/>
      <c r="AN69" s="112"/>
      <c r="AO69" s="184"/>
      <c r="AP69" s="184"/>
      <c r="AQ69" s="212"/>
      <c r="AR69" s="113"/>
      <c r="AS69" s="184"/>
      <c r="AT69" s="184"/>
      <c r="AU69" s="212"/>
      <c r="AV69" s="124"/>
      <c r="AX69" s="162"/>
    </row>
    <row r="70" spans="2:51" s="20" customFormat="1" ht="15" customHeight="1">
      <c r="B70" s="98" t="s">
        <v>7</v>
      </c>
      <c r="C70" s="40">
        <f>+[2]Other!CM29</f>
        <v>1077.2231280000001</v>
      </c>
      <c r="D70" s="40">
        <f>+[2]Other!CN29</f>
        <v>1207.1469349999975</v>
      </c>
      <c r="E70" s="40">
        <f>+[2]Other!CO29</f>
        <v>469.56400500000001</v>
      </c>
      <c r="F70" s="40">
        <f>+[2]Other!CP29</f>
        <v>115.05532100000008</v>
      </c>
      <c r="G70" s="40">
        <f>+[2]Other!CQ29</f>
        <v>2868.989388999998</v>
      </c>
      <c r="H70" s="40">
        <f>+[2]Other!CR29</f>
        <v>46.020394000000294</v>
      </c>
      <c r="I70" s="40">
        <f>+[2]Other!CS29</f>
        <v>30.194817</v>
      </c>
      <c r="J70" s="40">
        <f>+[2]Other!CT29</f>
        <v>46.000999999999998</v>
      </c>
      <c r="K70" s="40">
        <f>+[2]Other!CU29</f>
        <v>80.034591999999975</v>
      </c>
      <c r="L70" s="40">
        <f>+[2]Other!CV29</f>
        <v>202.25080300000027</v>
      </c>
      <c r="M70" s="40">
        <f>+[2]Other!CW29</f>
        <v>848.2918840000001</v>
      </c>
      <c r="N70" s="40">
        <f>+[2]Other!CX29</f>
        <v>61.633786999999984</v>
      </c>
      <c r="O70" s="40">
        <f>+[2]Other!CY29</f>
        <v>48.771699999999896</v>
      </c>
      <c r="P70" s="40">
        <f>+[2]Other!CZ29</f>
        <v>85.240692000000053</v>
      </c>
      <c r="Q70" s="40">
        <f>+[2]Other!DA29</f>
        <v>1043.9380630000001</v>
      </c>
      <c r="R70" s="40">
        <f>+[2]Other!DB29</f>
        <v>182.82851599999998</v>
      </c>
      <c r="S70" s="40">
        <f>+[2]Other!DC29</f>
        <v>125.95065299999993</v>
      </c>
      <c r="T70" s="40">
        <f>+[2]Other!DD29</f>
        <v>58.994766000000013</v>
      </c>
      <c r="U70" s="40">
        <f>+[2]Other!DE29</f>
        <v>319.4342009999998</v>
      </c>
      <c r="V70" s="40">
        <f>+[2]Other!DF29</f>
        <v>687.20813599999974</v>
      </c>
      <c r="W70" s="40">
        <f>+[2]Other!DG29</f>
        <v>291.54129400000005</v>
      </c>
      <c r="X70" s="40">
        <f>+[2]Other!DH29</f>
        <v>-184.82001399998364</v>
      </c>
      <c r="Y70" s="40">
        <f>+[2]Other!DI29</f>
        <v>64.981420999999628</v>
      </c>
      <c r="Z70" s="40">
        <f>+[2]Other!DJ29</f>
        <v>361.18183199999976</v>
      </c>
      <c r="AA70" s="40">
        <f>+[2]Other!DK29</f>
        <v>532.88453300001584</v>
      </c>
      <c r="AB70" s="40">
        <v>428.23398000000009</v>
      </c>
      <c r="AC70" s="40">
        <v>89.35498499999963</v>
      </c>
      <c r="AD70" s="40">
        <v>539.22375099999965</v>
      </c>
      <c r="AE70" s="40">
        <v>116.9676600000011</v>
      </c>
      <c r="AF70" s="99">
        <f>+'[5]19-18'!C37</f>
        <v>1173.7803759999993</v>
      </c>
      <c r="AG70" s="40">
        <v>51.340336999999636</v>
      </c>
      <c r="AH70" s="40"/>
      <c r="AI70" s="40"/>
      <c r="AJ70" s="40"/>
      <c r="AK70" s="40"/>
      <c r="AN70" s="112"/>
      <c r="AO70" s="184"/>
      <c r="AP70" s="184"/>
      <c r="AQ70" s="212"/>
      <c r="AR70" s="113"/>
      <c r="AS70" s="184"/>
      <c r="AT70" s="184"/>
      <c r="AU70" s="212"/>
      <c r="AV70" s="124"/>
      <c r="AX70" s="162"/>
    </row>
    <row r="71" spans="2:51" s="20" customFormat="1" ht="15" customHeight="1">
      <c r="B71" s="78" t="s">
        <v>2</v>
      </c>
      <c r="C71" s="115">
        <f>+[2]Other!CM31</f>
        <v>3395.2368829999891</v>
      </c>
      <c r="D71" s="115">
        <f>+[2]Other!CN31</f>
        <v>-1334.5323969999531</v>
      </c>
      <c r="E71" s="115">
        <f>+[2]Other!CO31</f>
        <v>-3706.3182480000105</v>
      </c>
      <c r="F71" s="115">
        <f>+[2]Other!CP31</f>
        <v>-410.2887320000516</v>
      </c>
      <c r="G71" s="115">
        <f>+[2]Other!CQ31</f>
        <v>-2055.9024940000259</v>
      </c>
      <c r="H71" s="115">
        <f>+[2]Other!CR31</f>
        <v>1382.2938489999844</v>
      </c>
      <c r="I71" s="115">
        <f>+[2]Other!CS31</f>
        <v>-3857.0811270000117</v>
      </c>
      <c r="J71" s="115">
        <f>+[2]Other!CT31</f>
        <v>-670.58199999999999</v>
      </c>
      <c r="K71" s="115">
        <f>+[2]Other!CU31</f>
        <v>-6852.6853759999321</v>
      </c>
      <c r="L71" s="115">
        <f>+[2]Other!CV31</f>
        <v>-9998.0546539999596</v>
      </c>
      <c r="M71" s="115">
        <f>+[2]Other!CW31</f>
        <v>-1124.1544570000779</v>
      </c>
      <c r="N71" s="115">
        <f>+[2]Other!CX31</f>
        <v>-3255.8137169999873</v>
      </c>
      <c r="O71" s="115">
        <f>+[2]Other!CY31</f>
        <v>-3130.584226000024</v>
      </c>
      <c r="P71" s="115">
        <f>+[2]Other!CZ31</f>
        <v>-4392.4492220000038</v>
      </c>
      <c r="Q71" s="115">
        <f>+[2]Other!DA31</f>
        <v>-11903.001622000094</v>
      </c>
      <c r="R71" s="115">
        <f>+[2]Other!DB31</f>
        <v>-3704.7499170000242</v>
      </c>
      <c r="S71" s="115">
        <f>+[2]Other!DC31</f>
        <v>-4481.1296590000311</v>
      </c>
      <c r="T71" s="115">
        <f>+[2]Other!DD31</f>
        <v>-2921.1802169999864</v>
      </c>
      <c r="U71" s="115">
        <f>+[2]Other!DE31</f>
        <v>-6577.9057870000888</v>
      </c>
      <c r="V71" s="115">
        <f>+[2]Other!DF31</f>
        <v>-17684.965580000127</v>
      </c>
      <c r="W71" s="115">
        <f>+[2]Other!DG31</f>
        <v>-3245.8614300000086</v>
      </c>
      <c r="X71" s="115">
        <f>+[2]Other!DH31</f>
        <v>-6763.882108999961</v>
      </c>
      <c r="Y71" s="115">
        <f>+[2]Other!DI31</f>
        <v>-2743.9978249999867</v>
      </c>
      <c r="Z71" s="115">
        <f>+[2]Other!DJ31</f>
        <v>-10198.171440999953</v>
      </c>
      <c r="AA71" s="115">
        <f>+[2]Other!DK31</f>
        <v>-22951.912804999909</v>
      </c>
      <c r="AB71" s="115">
        <v>-1216.7398639999856</v>
      </c>
      <c r="AC71" s="115">
        <v>-3406.7866680000025</v>
      </c>
      <c r="AD71" s="115">
        <v>-4020.7912060000044</v>
      </c>
      <c r="AE71" s="115">
        <v>-9106.1619929999961</v>
      </c>
      <c r="AF71" s="79">
        <f>+'[5]19-18'!$C$44</f>
        <v>-17750.479730999981</v>
      </c>
      <c r="AG71" s="115">
        <v>-3353.4598809999989</v>
      </c>
      <c r="AH71" s="115"/>
      <c r="AI71" s="115"/>
      <c r="AJ71" s="115"/>
      <c r="AK71" s="115"/>
      <c r="AN71" s="112"/>
      <c r="AO71" s="184"/>
      <c r="AP71" s="184"/>
      <c r="AQ71" s="212"/>
      <c r="AR71" s="113"/>
      <c r="AS71" s="184"/>
      <c r="AT71" s="184"/>
      <c r="AU71" s="212"/>
      <c r="AV71" s="124"/>
      <c r="AX71" s="162"/>
    </row>
    <row r="72" spans="2:51" ht="17.25" customHeight="1">
      <c r="B72" s="104" t="s">
        <v>23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9"/>
      <c r="AC72" s="118"/>
      <c r="AD72" s="118"/>
      <c r="AE72" s="118"/>
      <c r="AF72" s="105"/>
      <c r="AG72" s="118"/>
      <c r="AH72" s="118"/>
      <c r="AI72" s="118"/>
      <c r="AJ72" s="118"/>
      <c r="AK72" s="118"/>
      <c r="AL72" s="1"/>
      <c r="AM72" s="1"/>
      <c r="AO72" s="166"/>
      <c r="AP72" s="167"/>
      <c r="AQ72" s="168"/>
      <c r="AS72" s="167"/>
      <c r="AT72" s="167"/>
      <c r="AU72" s="169"/>
    </row>
    <row r="73" spans="2:51" s="70" customFormat="1" ht="15" customHeight="1">
      <c r="B73" s="91" t="s">
        <v>3</v>
      </c>
      <c r="C73" s="115">
        <f>+[2]Other!CM42</f>
        <v>5993.7754660000119</v>
      </c>
      <c r="D73" s="115">
        <f>+[2]Other!CN42</f>
        <v>1464.2397450000026</v>
      </c>
      <c r="E73" s="115">
        <f>+[2]Other!CO42</f>
        <v>-859.49543500000345</v>
      </c>
      <c r="F73" s="115">
        <f>+[2]Other!CP42</f>
        <v>2810.2679949999765</v>
      </c>
      <c r="G73" s="115">
        <f>+[2]Other!CQ42</f>
        <v>9408.7877709999884</v>
      </c>
      <c r="H73" s="115">
        <f>+[2]Other!CR42</f>
        <v>4307.2074339999981</v>
      </c>
      <c r="I73" s="115">
        <f>+[2]Other!CS42</f>
        <v>-354.59280499999477</v>
      </c>
      <c r="J73" s="115">
        <f>+[2]Other!CT42</f>
        <v>-179.749</v>
      </c>
      <c r="K73" s="115">
        <f>+[2]Other!CU42</f>
        <v>-5169.3656210000045</v>
      </c>
      <c r="L73" s="115">
        <f>+[2]Other!CV42</f>
        <v>-1396.4999920000009</v>
      </c>
      <c r="M73" s="115">
        <f>+[2]Other!CW42</f>
        <v>-645.00058599999466</v>
      </c>
      <c r="N73" s="115">
        <f>+[2]Other!CX42</f>
        <v>-2805.1626419999975</v>
      </c>
      <c r="O73" s="115">
        <f>+[2]Other!CY42</f>
        <v>-2536.3377490000075</v>
      </c>
      <c r="P73" s="115">
        <f>+[2]Other!CZ42</f>
        <v>-3133.3510279999991</v>
      </c>
      <c r="Q73" s="115">
        <f>+[2]Other!DA42</f>
        <v>-9119.8520049999988</v>
      </c>
      <c r="R73" s="115">
        <f>+[2]Other!DB42</f>
        <v>-3147.036990999999</v>
      </c>
      <c r="S73" s="115">
        <f>+[2]Other!DC42</f>
        <v>-3830.2470529999991</v>
      </c>
      <c r="T73" s="115">
        <f>+[2]Other!DD42</f>
        <v>-2291.0898570000027</v>
      </c>
      <c r="U73" s="115">
        <f>+[2]Other!DE42</f>
        <v>-4094.0482770000017</v>
      </c>
      <c r="V73" s="115">
        <f>+[2]Other!DF42</f>
        <v>-13362.422178000003</v>
      </c>
      <c r="W73" s="115">
        <f>+[2]Other!DG42</f>
        <v>-2862.4418600000049</v>
      </c>
      <c r="X73" s="115">
        <f>+'[5]2Q18'!$C$38</f>
        <v>-6371.5860919999841</v>
      </c>
      <c r="Y73" s="115">
        <f>+[2]Other!DI42</f>
        <v>-2205.2936849999987</v>
      </c>
      <c r="Z73" s="115">
        <f>+[2]Other!DJ42</f>
        <v>-9105.9161279999917</v>
      </c>
      <c r="AA73" s="232">
        <f>+'[5]19-18'!$D$45</f>
        <v>-20545.237764999969</v>
      </c>
      <c r="AB73" s="115">
        <v>-537.36461899999904</v>
      </c>
      <c r="AC73" s="115">
        <v>-2535.0601149999975</v>
      </c>
      <c r="AD73" s="115">
        <v>-3255.6138460000057</v>
      </c>
      <c r="AE73" s="115">
        <v>-9607.3146619999952</v>
      </c>
      <c r="AF73" s="110">
        <f>+'[5]19-18'!$C$45</f>
        <v>-15935.353241999961</v>
      </c>
      <c r="AG73" s="115">
        <v>-2675.184287</v>
      </c>
      <c r="AH73" s="115"/>
      <c r="AI73" s="115"/>
      <c r="AJ73" s="115"/>
      <c r="AK73" s="115"/>
      <c r="AN73" s="8"/>
      <c r="AR73" s="14"/>
      <c r="AS73" s="124"/>
      <c r="AT73" s="124"/>
      <c r="AU73" s="124"/>
      <c r="AV73" s="124"/>
      <c r="AW73" s="163"/>
    </row>
    <row r="74" spans="2:51" s="71" customFormat="1" ht="15" customHeight="1">
      <c r="B74" s="111" t="s">
        <v>22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1"/>
      <c r="AC74" s="120"/>
      <c r="AD74" s="120"/>
      <c r="AE74" s="120"/>
      <c r="AF74" s="127"/>
      <c r="AG74" s="120"/>
      <c r="AH74" s="120"/>
      <c r="AI74" s="120"/>
      <c r="AJ74" s="120"/>
      <c r="AK74" s="120"/>
      <c r="AN74" s="9"/>
      <c r="AR74" s="15"/>
      <c r="AS74" s="124"/>
      <c r="AT74" s="124"/>
      <c r="AU74" s="124"/>
      <c r="AV74" s="124"/>
      <c r="AW74" s="164"/>
      <c r="AX74" s="114"/>
    </row>
    <row r="75" spans="2:51" s="7" customFormat="1" ht="15" customHeight="1">
      <c r="AN75" s="77"/>
      <c r="AR75" s="77"/>
      <c r="AS75" s="124"/>
      <c r="AT75" s="158"/>
      <c r="AU75" s="124"/>
      <c r="AV75" s="124"/>
      <c r="AW75" s="16"/>
      <c r="AX75" s="126"/>
      <c r="AY75" s="126"/>
    </row>
    <row r="76" spans="2:51" s="7" customFormat="1" ht="15" customHeight="1" thickBot="1">
      <c r="B76" s="215" t="s">
        <v>16</v>
      </c>
      <c r="AN76" s="90"/>
      <c r="AR76" s="90"/>
      <c r="AS76" s="124"/>
      <c r="AT76" s="16"/>
      <c r="AU76" s="159"/>
      <c r="AV76" s="124"/>
      <c r="AW76" s="16"/>
      <c r="AX76" s="126"/>
      <c r="AY76" s="126"/>
    </row>
    <row r="77" spans="2:51" ht="15" customHeight="1">
      <c r="B77" s="216"/>
      <c r="C77" s="1"/>
      <c r="D77" s="1"/>
      <c r="E77" s="1"/>
      <c r="F77" s="1"/>
      <c r="G77" s="261">
        <v>2014</v>
      </c>
      <c r="H77" s="1"/>
      <c r="I77" s="1"/>
      <c r="J77" s="1"/>
      <c r="K77" s="1"/>
      <c r="L77" s="261">
        <v>2015</v>
      </c>
      <c r="M77" s="1"/>
      <c r="N77" s="1"/>
      <c r="O77" s="1"/>
      <c r="P77" s="1"/>
      <c r="Q77" s="261">
        <v>2016</v>
      </c>
      <c r="R77" s="1"/>
      <c r="S77" s="1"/>
      <c r="T77" s="1"/>
      <c r="U77" s="1"/>
      <c r="V77" s="261">
        <v>2017</v>
      </c>
      <c r="W77" s="1"/>
      <c r="X77" s="1"/>
      <c r="Y77" s="1"/>
      <c r="Z77" s="1"/>
      <c r="AA77" s="261">
        <v>2018</v>
      </c>
      <c r="AB77" s="1"/>
      <c r="AC77" s="1"/>
      <c r="AD77" s="1"/>
      <c r="AE77" s="1"/>
      <c r="AF77" s="261">
        <v>2019</v>
      </c>
      <c r="AG77" s="1"/>
      <c r="AH77" s="1"/>
      <c r="AI77" s="1"/>
      <c r="AJ77" s="1"/>
      <c r="AK77" s="261">
        <v>2020</v>
      </c>
      <c r="AL77" s="1"/>
      <c r="AM77" s="1"/>
      <c r="AN77" s="77"/>
      <c r="AO77" s="1"/>
      <c r="AP77" s="1"/>
      <c r="AQ77" s="1"/>
      <c r="AR77" s="77"/>
      <c r="AS77" s="20"/>
      <c r="AT77" s="20"/>
      <c r="AU77" s="160"/>
      <c r="AV77" s="124"/>
      <c r="AW77" s="20"/>
      <c r="AX77" s="126"/>
      <c r="AY77" s="126"/>
    </row>
    <row r="78" spans="2:51" ht="15" customHeight="1" thickBot="1">
      <c r="B78" s="72" t="s">
        <v>19</v>
      </c>
      <c r="C78" s="10" t="s">
        <v>75</v>
      </c>
      <c r="D78" s="10" t="s">
        <v>76</v>
      </c>
      <c r="E78" s="10" t="s">
        <v>77</v>
      </c>
      <c r="F78" s="10" t="s">
        <v>78</v>
      </c>
      <c r="G78" s="262"/>
      <c r="H78" s="10" t="s">
        <v>79</v>
      </c>
      <c r="I78" s="10" t="s">
        <v>80</v>
      </c>
      <c r="J78" s="10" t="s">
        <v>81</v>
      </c>
      <c r="K78" s="10" t="s">
        <v>82</v>
      </c>
      <c r="L78" s="262"/>
      <c r="M78" s="10" t="s">
        <v>83</v>
      </c>
      <c r="N78" s="10" t="s">
        <v>84</v>
      </c>
      <c r="O78" s="10" t="s">
        <v>85</v>
      </c>
      <c r="P78" s="10" t="s">
        <v>86</v>
      </c>
      <c r="Q78" s="262"/>
      <c r="R78" s="10" t="s">
        <v>87</v>
      </c>
      <c r="S78" s="10" t="s">
        <v>88</v>
      </c>
      <c r="T78" s="10" t="s">
        <v>89</v>
      </c>
      <c r="U78" s="10" t="s">
        <v>90</v>
      </c>
      <c r="V78" s="262"/>
      <c r="W78" s="10" t="s">
        <v>91</v>
      </c>
      <c r="X78" s="10" t="s">
        <v>92</v>
      </c>
      <c r="Y78" s="10" t="s">
        <v>93</v>
      </c>
      <c r="Z78" s="10" t="s">
        <v>94</v>
      </c>
      <c r="AA78" s="262"/>
      <c r="AB78" s="10" t="s">
        <v>73</v>
      </c>
      <c r="AC78" s="10" t="s">
        <v>95</v>
      </c>
      <c r="AD78" s="10" t="s">
        <v>96</v>
      </c>
      <c r="AE78" s="10" t="s">
        <v>97</v>
      </c>
      <c r="AF78" s="262"/>
      <c r="AG78" s="10" t="s">
        <v>72</v>
      </c>
      <c r="AH78" s="10" t="s">
        <v>98</v>
      </c>
      <c r="AI78" s="10" t="s">
        <v>99</v>
      </c>
      <c r="AJ78" s="10" t="s">
        <v>100</v>
      </c>
      <c r="AK78" s="262"/>
      <c r="AL78" s="1"/>
      <c r="AM78" s="1"/>
      <c r="AN78" s="112"/>
      <c r="AO78" s="1"/>
      <c r="AP78" s="1"/>
      <c r="AQ78" s="1"/>
      <c r="AR78" s="112"/>
      <c r="AS78" s="124"/>
      <c r="AT78" s="161"/>
      <c r="AU78" s="124"/>
      <c r="AV78" s="124"/>
      <c r="AW78" s="20"/>
      <c r="AX78" s="126"/>
      <c r="AY78" s="126"/>
    </row>
    <row r="79" spans="2:51" ht="15" customHeight="1">
      <c r="B79" s="74" t="s">
        <v>20</v>
      </c>
      <c r="C79" s="75">
        <f>+[2]Operating!CM103</f>
        <v>6329.7982700592138</v>
      </c>
      <c r="D79" s="76">
        <f>+[2]Operating!CN103</f>
        <v>4657.8526854177471</v>
      </c>
      <c r="E79" s="76">
        <f>+[2]Operating!CO103</f>
        <v>5070.7799125785323</v>
      </c>
      <c r="F79" s="76">
        <f>+[2]Operating!CP103</f>
        <v>6839.2832600501124</v>
      </c>
      <c r="G79" s="264">
        <f>+[2]Operating!CQ103</f>
        <v>22897.714128105607</v>
      </c>
      <c r="H79" s="75">
        <f>+[2]Operating!CR103</f>
        <v>6581.3605968209013</v>
      </c>
      <c r="I79" s="76">
        <f>+[2]Operating!CS103</f>
        <v>5062.7839446453281</v>
      </c>
      <c r="J79" s="76">
        <f>+[2]Operating!CT103</f>
        <v>5334.3360845821971</v>
      </c>
      <c r="K79" s="76">
        <f>+[2]Operating!CU103</f>
        <v>6948.5579495599995</v>
      </c>
      <c r="L79" s="264">
        <f>+[2]Operating!CV103</f>
        <v>23927.038575608425</v>
      </c>
      <c r="M79" s="75">
        <f>+[2]Operating!CW103</f>
        <v>7000.6393788570003</v>
      </c>
      <c r="N79" s="76">
        <f>+[2]Operating!CX103</f>
        <v>4776.3419700249988</v>
      </c>
      <c r="O79" s="76">
        <f>+[2]Operating!CY103</f>
        <v>5469.2063243750008</v>
      </c>
      <c r="P79" s="76">
        <f>+[2]Operating!CZ103</f>
        <v>7544.2569291629989</v>
      </c>
      <c r="Q79" s="264">
        <f>+[2]Operating!DA103</f>
        <v>24790.444602420001</v>
      </c>
      <c r="R79" s="75">
        <f>+[2]Operating!DB103</f>
        <v>7336.1590119490002</v>
      </c>
      <c r="S79" s="76">
        <f>+[2]Operating!DC103</f>
        <v>5115.8769946089988</v>
      </c>
      <c r="T79" s="76">
        <f>+[2]Operating!DD103</f>
        <v>5837.4626287670008</v>
      </c>
      <c r="U79" s="76">
        <f>+[2]Operating!DE103</f>
        <v>7730.6660359829975</v>
      </c>
      <c r="V79" s="264">
        <f>+[2]Operating!DF103</f>
        <v>26020.164671307997</v>
      </c>
      <c r="W79" s="75">
        <f>+[2]Operating!DG103</f>
        <v>7609.6734260839994</v>
      </c>
      <c r="X79" s="76">
        <f>+[2]Operating!DH103</f>
        <v>5805.8266909889999</v>
      </c>
      <c r="Y79" s="76">
        <f>+[2]Operating!DI103</f>
        <v>6467.2803060729993</v>
      </c>
      <c r="Z79" s="76">
        <v>8647.5860383219988</v>
      </c>
      <c r="AA79" s="264">
        <f>+[2]Operating!DK103</f>
        <v>28530.366461467998</v>
      </c>
      <c r="AB79" s="75">
        <v>8108.348126382999</v>
      </c>
      <c r="AC79" s="76">
        <v>5889.3144599999987</v>
      </c>
      <c r="AD79" s="76">
        <v>6857.0120560259984</v>
      </c>
      <c r="AE79" s="76">
        <v>9177.4771925529985</v>
      </c>
      <c r="AF79" s="264">
        <f>+'[5]19-18'!G28</f>
        <v>30032.151830840998</v>
      </c>
      <c r="AG79" s="75">
        <v>8630.4611456109997</v>
      </c>
      <c r="AH79" s="76"/>
      <c r="AI79" s="76"/>
      <c r="AJ79" s="76"/>
      <c r="AK79" s="264"/>
      <c r="AL79" s="1"/>
      <c r="AM79" s="1"/>
      <c r="AN79" s="77"/>
      <c r="AO79" s="1"/>
      <c r="AP79" s="1"/>
      <c r="AQ79" s="1"/>
      <c r="AR79" s="77"/>
      <c r="AS79" s="124"/>
      <c r="AT79" s="158"/>
      <c r="AU79" s="162"/>
      <c r="AV79" s="124"/>
      <c r="AW79" s="20"/>
      <c r="AX79" s="126"/>
      <c r="AY79" s="126"/>
    </row>
    <row r="80" spans="2:51" s="7" customFormat="1" ht="15" customHeight="1">
      <c r="B80" s="78" t="s">
        <v>1</v>
      </c>
      <c r="C80" s="79">
        <f>+Consolidate!C5</f>
        <v>334811.35499999998</v>
      </c>
      <c r="D80" s="80">
        <f>+Consolidate!D5</f>
        <v>263552.533</v>
      </c>
      <c r="E80" s="80">
        <f>+Consolidate!E5</f>
        <v>303953.42</v>
      </c>
      <c r="F80" s="80">
        <f>+Consolidate!F5</f>
        <v>395648.99100000015</v>
      </c>
      <c r="G80" s="265">
        <f>+Consolidate!G5</f>
        <v>1297966.2990000001</v>
      </c>
      <c r="H80" s="79">
        <f>+Consolidate!H5</f>
        <v>382834.36499999999</v>
      </c>
      <c r="I80" s="80">
        <f>+Consolidate!I5</f>
        <v>310673.46100000001</v>
      </c>
      <c r="J80" s="80">
        <f>+Consolidate!J5</f>
        <v>352911.53700000001</v>
      </c>
      <c r="K80" s="80">
        <f>+Consolidate!K5</f>
        <v>451952.35200000007</v>
      </c>
      <c r="L80" s="265">
        <f>+Consolidate!L5</f>
        <v>1498371.7150000001</v>
      </c>
      <c r="M80" s="79">
        <f>+Consolidate!M5</f>
        <v>414192.81300000002</v>
      </c>
      <c r="N80" s="80">
        <f>+Consolidate!N5</f>
        <v>307904.73499999999</v>
      </c>
      <c r="O80" s="80">
        <f>+Consolidate!O5</f>
        <v>356817.484</v>
      </c>
      <c r="P80" s="80">
        <f>+Consolidate!P5</f>
        <v>479982.67600000021</v>
      </c>
      <c r="Q80" s="265">
        <f>+Consolidate!Q5</f>
        <v>1558897.7080000001</v>
      </c>
      <c r="R80" s="79">
        <f>+Consolidate!R5</f>
        <v>448685.533</v>
      </c>
      <c r="S80" s="80">
        <f>+Consolidate!S5</f>
        <v>345042.82199999999</v>
      </c>
      <c r="T80" s="80">
        <f>+Consolidate!T5</f>
        <v>394512.01899999997</v>
      </c>
      <c r="U80" s="80">
        <f>+Consolidate!U5</f>
        <v>510120.42000000016</v>
      </c>
      <c r="V80" s="265">
        <f>+Consolidate!V5</f>
        <v>1698360.794</v>
      </c>
      <c r="W80" s="79">
        <f>+Consolidate!W5</f>
        <v>472163.09399999998</v>
      </c>
      <c r="X80" s="80">
        <f>+Consolidate!X5</f>
        <v>372169.53700000001</v>
      </c>
      <c r="Y80" s="80">
        <f>+Consolidate!Y5</f>
        <v>388348.99400000001</v>
      </c>
      <c r="Z80" s="80">
        <v>550600.71163000003</v>
      </c>
      <c r="AA80" s="265">
        <f>SUM(W80:Z80)</f>
        <v>1783282.33663</v>
      </c>
      <c r="AB80" s="79">
        <v>476858.099063</v>
      </c>
      <c r="AC80" s="80">
        <v>377361.83271699998</v>
      </c>
      <c r="AD80" s="80">
        <v>390249.25598299998</v>
      </c>
      <c r="AE80" s="80">
        <v>578071.50929800002</v>
      </c>
      <c r="AF80" s="265">
        <f>+'[5]19-18'!G29</f>
        <v>1822540.6970609999</v>
      </c>
      <c r="AG80" s="79">
        <v>511232.91587500001</v>
      </c>
      <c r="AH80" s="80"/>
      <c r="AI80" s="80"/>
      <c r="AJ80" s="80"/>
      <c r="AK80" s="265"/>
      <c r="AN80" s="112"/>
      <c r="AR80" s="112"/>
      <c r="AS80" s="124"/>
      <c r="AT80" s="162"/>
      <c r="AU80" s="16"/>
      <c r="AV80" s="124"/>
      <c r="AX80" s="126"/>
      <c r="AY80" s="126"/>
    </row>
    <row r="81" spans="2:51" s="20" customFormat="1" ht="15" customHeight="1">
      <c r="B81" s="82" t="s">
        <v>24</v>
      </c>
      <c r="C81" s="83">
        <f t="shared" ref="C81" si="41">C80/C79*1000</f>
        <v>52894.474786613995</v>
      </c>
      <c r="D81" s="84">
        <f t="shared" ref="D81" si="42">D80/D79*1000</f>
        <v>56582.41056551638</v>
      </c>
      <c r="E81" s="84">
        <f t="shared" ref="E81" si="43">E80/E79*1000</f>
        <v>59942.144056778285</v>
      </c>
      <c r="F81" s="84">
        <f t="shared" ref="F81" si="44">F80/F79*1000</f>
        <v>57849.481583995861</v>
      </c>
      <c r="G81" s="266">
        <f t="shared" ref="G81" si="45">G80/G79*1000</f>
        <v>56685.40937048482</v>
      </c>
      <c r="H81" s="83">
        <f t="shared" ref="H81" si="46">H80/H79*1000</f>
        <v>58169.486289039771</v>
      </c>
      <c r="I81" s="84">
        <f t="shared" ref="I81" si="47">I80/I79*1000</f>
        <v>61364.155452176645</v>
      </c>
      <c r="J81" s="84">
        <f t="shared" ref="J81" si="48">J80/J79*1000</f>
        <v>66158.474345105162</v>
      </c>
      <c r="K81" s="84">
        <f t="shared" ref="K81" si="49">K80/K79*1000</f>
        <v>65042.611039693329</v>
      </c>
      <c r="L81" s="266">
        <f t="shared" ref="L81" si="50">L80/L79*1000</f>
        <v>62622.531002539625</v>
      </c>
      <c r="M81" s="83">
        <f t="shared" ref="M81" si="51">M80/M79*1000</f>
        <v>59164.99773591046</v>
      </c>
      <c r="N81" s="84">
        <f t="shared" ref="N81" si="52">N80/N79*1000</f>
        <v>64464.549844279361</v>
      </c>
      <c r="O81" s="84">
        <f t="shared" ref="O81" si="53">O80/O79*1000</f>
        <v>65241.181779840008</v>
      </c>
      <c r="P81" s="84">
        <f t="shared" ref="P81" si="54">P80/P79*1000</f>
        <v>63622.26001935119</v>
      </c>
      <c r="Q81" s="266">
        <f t="shared" ref="Q81" si="55">Q80/Q79*1000</f>
        <v>62883.007263525367</v>
      </c>
      <c r="R81" s="83">
        <f t="shared" ref="R81" si="56">R80/R79*1000</f>
        <v>61160.824386329317</v>
      </c>
      <c r="S81" s="84">
        <f t="shared" ref="S81" si="57">S80/S79*1000</f>
        <v>67445.488303100079</v>
      </c>
      <c r="T81" s="84">
        <f t="shared" ref="T81" si="58">T80/T79*1000</f>
        <v>67582.791375116605</v>
      </c>
      <c r="U81" s="84">
        <f t="shared" ref="U81" si="59">U80/U79*1000</f>
        <v>65986.606797603759</v>
      </c>
      <c r="V81" s="266">
        <f t="shared" ref="V81" si="60">V80/V79*1000</f>
        <v>65270.947184771445</v>
      </c>
      <c r="W81" s="83">
        <f t="shared" ref="W81" si="61">W80/W79*1000</f>
        <v>62047.747329280464</v>
      </c>
      <c r="X81" s="84">
        <f t="shared" ref="X81" si="62">X80/X79*1000</f>
        <v>64102.763793764294</v>
      </c>
      <c r="Y81" s="84">
        <f t="shared" ref="Y81:AA81" si="63">Y80/Y79*1000</f>
        <v>60048.270002357393</v>
      </c>
      <c r="Z81" s="84">
        <v>63671.030179983049</v>
      </c>
      <c r="AA81" s="266">
        <f t="shared" si="63"/>
        <v>62504.711919436144</v>
      </c>
      <c r="AB81" s="83">
        <v>58810.757953447486</v>
      </c>
      <c r="AC81" s="84">
        <v>64075.680672177936</v>
      </c>
      <c r="AD81" s="84">
        <v>56912.435444829905</v>
      </c>
      <c r="AE81" s="84">
        <v>62988.062750738536</v>
      </c>
      <c r="AF81" s="266">
        <f>+'[5]19-18'!G30</f>
        <v>60686.31736169412</v>
      </c>
      <c r="AG81" s="83">
        <v>59235.874798531047</v>
      </c>
      <c r="AH81" s="84"/>
      <c r="AI81" s="84"/>
      <c r="AJ81" s="84"/>
      <c r="AK81" s="266"/>
      <c r="AN81" s="77"/>
      <c r="AR81" s="77"/>
      <c r="AS81" s="124"/>
      <c r="AT81" s="124"/>
      <c r="AU81" s="124"/>
      <c r="AV81" s="124"/>
      <c r="AX81" s="126"/>
      <c r="AY81" s="126"/>
    </row>
    <row r="82" spans="2:51" ht="15" customHeight="1">
      <c r="B82" s="86" t="s">
        <v>4</v>
      </c>
      <c r="C82" s="87">
        <f>+Consolidate!C6</f>
        <v>-149027.15299999999</v>
      </c>
      <c r="D82" s="40">
        <f>+Consolidate!D6</f>
        <v>-130880.113</v>
      </c>
      <c r="E82" s="40">
        <f>+Consolidate!E6</f>
        <v>-148629.69899999999</v>
      </c>
      <c r="F82" s="40">
        <f>+Consolidate!F6</f>
        <v>-175999.84999999998</v>
      </c>
      <c r="G82" s="248">
        <f>+Consolidate!G6</f>
        <v>-604536.81499999994</v>
      </c>
      <c r="H82" s="87">
        <f>+Consolidate!H6</f>
        <v>-165564.492</v>
      </c>
      <c r="I82" s="40">
        <f>+Consolidate!I6</f>
        <v>-146191.315</v>
      </c>
      <c r="J82" s="40">
        <f>+Consolidate!J6</f>
        <v>-169872.95300000001</v>
      </c>
      <c r="K82" s="40">
        <f>+Consolidate!K6</f>
        <v>-203446.49100000004</v>
      </c>
      <c r="L82" s="248">
        <f>+Consolidate!L6</f>
        <v>-685075.25100000005</v>
      </c>
      <c r="M82" s="87">
        <f>+Consolidate!M6</f>
        <v>-183296.54800000001</v>
      </c>
      <c r="N82" s="40">
        <f>+Consolidate!N6</f>
        <v>-156249.89199999999</v>
      </c>
      <c r="O82" s="40">
        <f>+Consolidate!O6</f>
        <v>-180468.84299999999</v>
      </c>
      <c r="P82" s="40">
        <f>+Consolidate!P6</f>
        <v>-221804.63299999997</v>
      </c>
      <c r="Q82" s="248">
        <f>+Consolidate!Q6</f>
        <v>-741819.91599999997</v>
      </c>
      <c r="R82" s="87">
        <f>+Consolidate!R6</f>
        <v>-202426.92300000001</v>
      </c>
      <c r="S82" s="40">
        <f>+Consolidate!S6</f>
        <v>-169530.024</v>
      </c>
      <c r="T82" s="40">
        <f>+Consolidate!T6</f>
        <v>-193712.361</v>
      </c>
      <c r="U82" s="40">
        <f>+Consolidate!U6</f>
        <v>-233069.34699999995</v>
      </c>
      <c r="V82" s="248">
        <f>+Consolidate!V6</f>
        <v>-798738.65500000003</v>
      </c>
      <c r="W82" s="87">
        <f>+Consolidate!W6</f>
        <v>-207844.91800000001</v>
      </c>
      <c r="X82" s="40">
        <f>+Consolidate!X6</f>
        <v>-186465.68599999999</v>
      </c>
      <c r="Y82" s="40">
        <f>+Consolidate!Y6</f>
        <v>-197063.27100000001</v>
      </c>
      <c r="Z82" s="40">
        <v>-268637.51718100003</v>
      </c>
      <c r="AA82" s="248">
        <f>SUM(W82:Z82)</f>
        <v>-860011.39218099997</v>
      </c>
      <c r="AB82" s="87">
        <v>-231382.874075</v>
      </c>
      <c r="AC82" s="40">
        <v>-199607.05829399999</v>
      </c>
      <c r="AD82" s="40">
        <v>-200856.93199099999</v>
      </c>
      <c r="AE82" s="40">
        <v>-276471.32590900001</v>
      </c>
      <c r="AF82" s="248">
        <f>+'[5]19-18'!G31</f>
        <v>-908318.1902689999</v>
      </c>
      <c r="AG82" s="87">
        <v>-257438.398892</v>
      </c>
      <c r="AH82" s="40"/>
      <c r="AI82" s="40"/>
      <c r="AJ82" s="40"/>
      <c r="AK82" s="248"/>
      <c r="AL82" s="1"/>
      <c r="AM82" s="1"/>
      <c r="AN82" s="77"/>
      <c r="AO82" s="1"/>
      <c r="AP82" s="1"/>
      <c r="AQ82" s="1"/>
      <c r="AR82" s="77"/>
      <c r="AS82" s="124"/>
      <c r="AT82" s="125"/>
      <c r="AU82" s="125"/>
      <c r="AV82" s="124"/>
      <c r="AW82" s="20"/>
      <c r="AX82" s="126"/>
      <c r="AY82" s="126"/>
    </row>
    <row r="83" spans="2:51" ht="15" customHeight="1" collapsed="1">
      <c r="B83" s="88" t="s">
        <v>66</v>
      </c>
      <c r="C83" s="89">
        <f t="shared" ref="C83" si="64">ABS(C82/C$80)*100</f>
        <v>44.510782198530876</v>
      </c>
      <c r="D83" s="42">
        <f t="shared" ref="D83" si="65">ABS(D82/D$80)*100</f>
        <v>49.65997158524749</v>
      </c>
      <c r="E83" s="42">
        <f t="shared" ref="E83" si="66">ABS(E82/E$80)*100</f>
        <v>48.898840815806579</v>
      </c>
      <c r="F83" s="42">
        <f t="shared" ref="F83" si="67">ABS(F82/F$80)*100</f>
        <v>44.483836431671811</v>
      </c>
      <c r="G83" s="246">
        <f t="shared" ref="G83" si="68">ABS(G82/G$80)*100</f>
        <v>46.575694258453154</v>
      </c>
      <c r="H83" s="89">
        <f t="shared" ref="H83" si="69">ABS(H82/H$80)*100</f>
        <v>43.247029821891772</v>
      </c>
      <c r="I83" s="42">
        <f t="shared" ref="I83" si="70">ABS(I82/I$80)*100</f>
        <v>47.056261107542753</v>
      </c>
      <c r="J83" s="42">
        <f t="shared" ref="J83" si="71">ABS(J82/J$80)*100</f>
        <v>48.13471229760335</v>
      </c>
      <c r="K83" s="42">
        <f t="shared" ref="K83" si="72">ABS(K82/K$80)*100</f>
        <v>45.015030920781669</v>
      </c>
      <c r="L83" s="246">
        <f t="shared" ref="L83" si="73">ABS(L82/L$80)*100</f>
        <v>45.721314954213483</v>
      </c>
      <c r="M83" s="89">
        <f t="shared" ref="M83" si="74">ABS(M82/M$80)*100</f>
        <v>44.253918041788907</v>
      </c>
      <c r="N83" s="42">
        <f t="shared" ref="N83" si="75">ABS(N82/N$80)*100</f>
        <v>50.746180308009883</v>
      </c>
      <c r="O83" s="42">
        <f t="shared" ref="O83" si="76">ABS(O82/O$80)*100</f>
        <v>50.577354275610553</v>
      </c>
      <c r="P83" s="42">
        <f t="shared" ref="P83" si="77">ABS(P82/P$80)*100</f>
        <v>46.2109663724613</v>
      </c>
      <c r="Q83" s="246">
        <f t="shared" ref="Q83" si="78">ABS(Q82/Q$80)*100</f>
        <v>47.586182992835596</v>
      </c>
      <c r="R83" s="89">
        <f t="shared" ref="R83" si="79">ABS(R82/R$80)*100</f>
        <v>45.115544877619222</v>
      </c>
      <c r="S83" s="42">
        <f t="shared" ref="S83" si="80">ABS(S82/S$80)*100</f>
        <v>49.133038913065697</v>
      </c>
      <c r="T83" s="42">
        <f t="shared" ref="T83" si="81">ABS(T82/T$80)*100</f>
        <v>49.101764121411982</v>
      </c>
      <c r="U83" s="42">
        <f t="shared" ref="U83" si="82">ABS(U82/U$80)*100</f>
        <v>45.689083961782963</v>
      </c>
      <c r="V83" s="246">
        <f t="shared" ref="V83" si="83">ABS(V82/V$80)*100</f>
        <v>47.029974892366717</v>
      </c>
      <c r="W83" s="89">
        <f t="shared" ref="W83" si="84">ABS(W82/W$80)*100</f>
        <v>44.019729758887088</v>
      </c>
      <c r="X83" s="42">
        <f t="shared" ref="X83" si="85">ABS(X82/X$80)*100</f>
        <v>50.102350531714791</v>
      </c>
      <c r="Y83" s="42">
        <f t="shared" ref="Y83:AA83" si="86">ABS(Y82/Y$80)*100</f>
        <v>50.743860302107549</v>
      </c>
      <c r="Z83" s="42">
        <v>48.789896472477253</v>
      </c>
      <c r="AA83" s="246">
        <f t="shared" si="86"/>
        <v>48.226316972680102</v>
      </c>
      <c r="AB83" s="89">
        <v>48.522374796538983</v>
      </c>
      <c r="AC83" s="42">
        <v>52.895401969200726</v>
      </c>
      <c r="AD83" s="42">
        <v>51.468882749067866</v>
      </c>
      <c r="AE83" s="42">
        <v>47.826492304514709</v>
      </c>
      <c r="AF83" s="246">
        <f>+'[5]19-18'!G32</f>
        <v>49.838019624677756</v>
      </c>
      <c r="AG83" s="89">
        <v>50.356381777840276</v>
      </c>
      <c r="AH83" s="42"/>
      <c r="AI83" s="42"/>
      <c r="AJ83" s="42"/>
      <c r="AK83" s="246"/>
      <c r="AL83" s="1"/>
      <c r="AM83" s="1"/>
      <c r="AN83" s="94"/>
      <c r="AO83" s="1"/>
      <c r="AP83" s="1"/>
      <c r="AQ83" s="1"/>
      <c r="AR83" s="112"/>
      <c r="AS83" s="124"/>
      <c r="AT83" s="125"/>
      <c r="AU83" s="125"/>
      <c r="AV83" s="124"/>
      <c r="AW83" s="20"/>
      <c r="AX83" s="126"/>
      <c r="AY83" s="126"/>
    </row>
    <row r="84" spans="2:51" ht="15" customHeight="1">
      <c r="B84" s="91" t="s">
        <v>5</v>
      </c>
      <c r="C84" s="92">
        <f>+Consolidate!C8</f>
        <v>185784.20199999999</v>
      </c>
      <c r="D84" s="93">
        <f>+Consolidate!D8</f>
        <v>132672.41999999998</v>
      </c>
      <c r="E84" s="93">
        <f>+Consolidate!E8</f>
        <v>155323.72099999999</v>
      </c>
      <c r="F84" s="93">
        <f>+Consolidate!F8</f>
        <v>219649.14100000018</v>
      </c>
      <c r="G84" s="267">
        <f>+Consolidate!G8</f>
        <v>693429.48400000017</v>
      </c>
      <c r="H84" s="92">
        <f>+Consolidate!H8</f>
        <v>217269.87299999999</v>
      </c>
      <c r="I84" s="93">
        <f>+Consolidate!I8</f>
        <v>164482.14600000001</v>
      </c>
      <c r="J84" s="93">
        <f>+Consolidate!J8</f>
        <v>183038.584</v>
      </c>
      <c r="K84" s="93">
        <f>+Consolidate!K8</f>
        <v>248505.86100000003</v>
      </c>
      <c r="L84" s="267">
        <f>+Consolidate!L8</f>
        <v>813296.46400000004</v>
      </c>
      <c r="M84" s="92">
        <f>+Consolidate!M8</f>
        <v>230896.26500000001</v>
      </c>
      <c r="N84" s="93">
        <f>+Consolidate!N8</f>
        <v>151654.84299999999</v>
      </c>
      <c r="O84" s="93">
        <f>+Consolidate!O8</f>
        <v>176348.641</v>
      </c>
      <c r="P84" s="93">
        <f>+Consolidate!P8</f>
        <v>258178.04300000024</v>
      </c>
      <c r="Q84" s="267">
        <f>+Consolidate!Q8</f>
        <v>817077.79200000013</v>
      </c>
      <c r="R84" s="92">
        <f>+Consolidate!R8</f>
        <v>246258.61</v>
      </c>
      <c r="S84" s="93">
        <f>+Consolidate!S8</f>
        <v>175512.79799999998</v>
      </c>
      <c r="T84" s="93">
        <f>+Consolidate!T8</f>
        <v>200799.65799999997</v>
      </c>
      <c r="U84" s="93">
        <f>+Consolidate!U8</f>
        <v>277051.07300000021</v>
      </c>
      <c r="V84" s="267">
        <f>+Consolidate!V8</f>
        <v>899622.13899999997</v>
      </c>
      <c r="W84" s="92">
        <f>+Consolidate!W8</f>
        <v>264318.17599999998</v>
      </c>
      <c r="X84" s="93">
        <f>+Consolidate!X8</f>
        <v>185703.85100000002</v>
      </c>
      <c r="Y84" s="93">
        <f>+Consolidate!Y8</f>
        <v>191285.723</v>
      </c>
      <c r="Z84" s="93">
        <v>281963.194449</v>
      </c>
      <c r="AA84" s="267">
        <f>SUM(W84:Z84)</f>
        <v>923270.94444900006</v>
      </c>
      <c r="AB84" s="92">
        <v>245475.224988</v>
      </c>
      <c r="AC84" s="93">
        <v>177754.774423</v>
      </c>
      <c r="AD84" s="93">
        <v>189392.32399199999</v>
      </c>
      <c r="AE84" s="93">
        <v>301600.18338900001</v>
      </c>
      <c r="AF84" s="267">
        <f>+'[5]19-18'!G33</f>
        <v>914222.50679200003</v>
      </c>
      <c r="AG84" s="92">
        <v>253794.51698300001</v>
      </c>
      <c r="AH84" s="93"/>
      <c r="AI84" s="93"/>
      <c r="AJ84" s="93"/>
      <c r="AK84" s="267"/>
      <c r="AL84" s="1"/>
      <c r="AM84" s="1"/>
      <c r="AN84" s="77"/>
      <c r="AO84" s="1"/>
      <c r="AP84" s="1"/>
      <c r="AQ84" s="1"/>
      <c r="AR84" s="109"/>
      <c r="AS84" s="124"/>
      <c r="AT84" s="125"/>
      <c r="AU84" s="125"/>
      <c r="AV84" s="124"/>
      <c r="AW84" s="20"/>
      <c r="AX84" s="126"/>
      <c r="AY84" s="126"/>
    </row>
    <row r="85" spans="2:51" ht="15" customHeight="1" collapsed="1">
      <c r="B85" s="88" t="s">
        <v>66</v>
      </c>
      <c r="C85" s="89">
        <f t="shared" ref="C85" si="87">ABS(C84/C$80)*100</f>
        <v>55.489217801469124</v>
      </c>
      <c r="D85" s="42">
        <f t="shared" ref="D85" si="88">ABS(D84/D$80)*100</f>
        <v>50.34002841475251</v>
      </c>
      <c r="E85" s="42">
        <f t="shared" ref="E85" si="89">ABS(E84/E$80)*100</f>
        <v>51.101159184193421</v>
      </c>
      <c r="F85" s="42">
        <f t="shared" ref="F85" si="90">ABS(F84/F$80)*100</f>
        <v>55.516163568328189</v>
      </c>
      <c r="G85" s="246">
        <f t="shared" ref="G85" si="91">ABS(G84/G$80)*100</f>
        <v>53.424305741546853</v>
      </c>
      <c r="H85" s="89">
        <f t="shared" ref="H85" si="92">ABS(H84/H$80)*100</f>
        <v>56.752970178108228</v>
      </c>
      <c r="I85" s="42">
        <f t="shared" ref="I85" si="93">ABS(I84/I$80)*100</f>
        <v>52.943738892457247</v>
      </c>
      <c r="J85" s="42">
        <f t="shared" ref="J85" si="94">ABS(J84/J$80)*100</f>
        <v>51.865287702396643</v>
      </c>
      <c r="K85" s="42">
        <f t="shared" ref="K85" si="95">ABS(K84/K$80)*100</f>
        <v>54.984969079218324</v>
      </c>
      <c r="L85" s="246">
        <f t="shared" ref="L85" si="96">ABS(L84/L$80)*100</f>
        <v>54.278685045786524</v>
      </c>
      <c r="M85" s="89">
        <f t="shared" ref="M85" si="97">ABS(M84/M$80)*100</f>
        <v>55.746081958211093</v>
      </c>
      <c r="N85" s="42">
        <f t="shared" ref="N85" si="98">ABS(N84/N$80)*100</f>
        <v>49.253819691990117</v>
      </c>
      <c r="O85" s="42">
        <f t="shared" ref="O85" si="99">ABS(O84/O$80)*100</f>
        <v>49.422645724389447</v>
      </c>
      <c r="P85" s="42">
        <f t="shared" ref="P85" si="100">ABS(P84/P$80)*100</f>
        <v>53.789033627538693</v>
      </c>
      <c r="Q85" s="246">
        <f t="shared" ref="Q85" si="101">ABS(Q84/Q$80)*100</f>
        <v>52.413817007164397</v>
      </c>
      <c r="R85" s="89">
        <f t="shared" ref="R85" si="102">ABS(R84/R$80)*100</f>
        <v>54.884455122380771</v>
      </c>
      <c r="S85" s="42">
        <f t="shared" ref="S85" si="103">ABS(S84/S$80)*100</f>
        <v>50.866961086934303</v>
      </c>
      <c r="T85" s="42">
        <f t="shared" ref="T85" si="104">ABS(T84/T$80)*100</f>
        <v>50.898235878588018</v>
      </c>
      <c r="U85" s="42">
        <f t="shared" ref="U85" si="105">ABS(U84/U$80)*100</f>
        <v>54.310916038217037</v>
      </c>
      <c r="V85" s="246">
        <f t="shared" ref="V85" si="106">ABS(V84/V$80)*100</f>
        <v>52.970025107633276</v>
      </c>
      <c r="W85" s="89">
        <f t="shared" ref="W85" si="107">ABS(W84/W$80)*100</f>
        <v>55.980270241112919</v>
      </c>
      <c r="X85" s="42">
        <f t="shared" ref="X85" si="108">ABS(X84/X$80)*100</f>
        <v>49.897649468285209</v>
      </c>
      <c r="Y85" s="42">
        <f t="shared" ref="Y85:AA85" si="109">ABS(Y84/Y$80)*100</f>
        <v>49.256139697892458</v>
      </c>
      <c r="Z85" s="42">
        <v>51.21010352752274</v>
      </c>
      <c r="AA85" s="246">
        <f t="shared" si="109"/>
        <v>51.773683027319905</v>
      </c>
      <c r="AB85" s="89">
        <v>51.477625203461017</v>
      </c>
      <c r="AC85" s="42">
        <v>47.104598030799266</v>
      </c>
      <c r="AD85" s="42">
        <v>48.531117250932134</v>
      </c>
      <c r="AE85" s="42">
        <v>52.173507695485291</v>
      </c>
      <c r="AF85" s="246">
        <f>+'[5]19-18'!G34</f>
        <v>50.161980375322244</v>
      </c>
      <c r="AG85" s="89">
        <v>49.643618222159724</v>
      </c>
      <c r="AH85" s="42"/>
      <c r="AI85" s="42"/>
      <c r="AJ85" s="42"/>
      <c r="AK85" s="246"/>
      <c r="AL85" s="1"/>
      <c r="AM85" s="1"/>
      <c r="AN85" s="112"/>
      <c r="AO85" s="1"/>
      <c r="AP85" s="1"/>
      <c r="AQ85" s="1"/>
      <c r="AR85" s="113"/>
      <c r="AS85" s="124"/>
      <c r="AT85" s="125"/>
      <c r="AU85" s="125"/>
      <c r="AV85" s="124"/>
      <c r="AW85" s="20"/>
      <c r="AX85" s="114"/>
      <c r="AY85" s="114"/>
    </row>
    <row r="86" spans="2:51" ht="15" customHeight="1">
      <c r="B86" s="95" t="s">
        <v>6</v>
      </c>
      <c r="C86" s="96">
        <f>+Consolidate!C9</f>
        <v>-131758.845</v>
      </c>
      <c r="D86" s="97">
        <f>+Consolidate!D9</f>
        <v>-117241.03599999999</v>
      </c>
      <c r="E86" s="97">
        <f>+Consolidate!E9</f>
        <v>-129319.652</v>
      </c>
      <c r="F86" s="97">
        <f>+Consolidate!F9</f>
        <v>-157283.46899999998</v>
      </c>
      <c r="G86" s="268">
        <f>+Consolidate!G9</f>
        <v>-535603.00199999998</v>
      </c>
      <c r="H86" s="96">
        <f>+Consolidate!H9</f>
        <v>-150466.598</v>
      </c>
      <c r="I86" s="97">
        <f>+Consolidate!I9</f>
        <v>-134668.22700000001</v>
      </c>
      <c r="J86" s="97">
        <f>+Consolidate!J9</f>
        <v>-145575.427</v>
      </c>
      <c r="K86" s="97">
        <f>+Consolidate!K9</f>
        <v>-181854.52399999998</v>
      </c>
      <c r="L86" s="268">
        <f>+Consolidate!L9</f>
        <v>-612564.77599999995</v>
      </c>
      <c r="M86" s="96">
        <f>+Consolidate!M9</f>
        <v>-158283.21</v>
      </c>
      <c r="N86" s="97">
        <f>+Consolidate!N9</f>
        <v>-137670.94500000001</v>
      </c>
      <c r="O86" s="97">
        <f>+Consolidate!O9</f>
        <v>-146296.63800000001</v>
      </c>
      <c r="P86" s="97">
        <f>+Consolidate!P9</f>
        <v>-177291.95799999998</v>
      </c>
      <c r="Q86" s="268">
        <f>+Consolidate!Q9</f>
        <v>-619542.75100000005</v>
      </c>
      <c r="R86" s="96">
        <f>+Consolidate!R9</f>
        <v>-168889.43799999999</v>
      </c>
      <c r="S86" s="97">
        <f>+Consolidate!S9</f>
        <v>-153176.861</v>
      </c>
      <c r="T86" s="97">
        <f>+Consolidate!T9</f>
        <v>-158152.22500000001</v>
      </c>
      <c r="U86" s="97">
        <f>+Consolidate!U9</f>
        <v>-188564.95600000001</v>
      </c>
      <c r="V86" s="268">
        <f>+Consolidate!V9</f>
        <v>-668783.48</v>
      </c>
      <c r="W86" s="96">
        <f>+Consolidate!W9</f>
        <v>-174136.06700000001</v>
      </c>
      <c r="X86" s="97">
        <f>+Consolidate!X9</f>
        <v>-155920.799</v>
      </c>
      <c r="Y86" s="97">
        <f>+Consolidate!Y9</f>
        <v>-149734.84</v>
      </c>
      <c r="Z86" s="97">
        <v>-201784.11528</v>
      </c>
      <c r="AA86" s="268">
        <f>SUM(W86:Z86)</f>
        <v>-681575.82128000003</v>
      </c>
      <c r="AB86" s="96">
        <v>-174457.39751499999</v>
      </c>
      <c r="AC86" s="97">
        <v>-158216.08730400002</v>
      </c>
      <c r="AD86" s="97">
        <v>-157458.15783499999</v>
      </c>
      <c r="AE86" s="97">
        <v>-214439.59682499999</v>
      </c>
      <c r="AF86" s="268">
        <f>+'[5]19-18'!G35</f>
        <v>-704571.23947899998</v>
      </c>
      <c r="AG86" s="96">
        <v>-195541.70189900001</v>
      </c>
      <c r="AH86" s="97"/>
      <c r="AI86" s="97"/>
      <c r="AJ86" s="97"/>
      <c r="AK86" s="268"/>
      <c r="AL86" s="1"/>
      <c r="AM86" s="1"/>
      <c r="AN86" s="123"/>
      <c r="AO86" s="1"/>
      <c r="AP86" s="1"/>
      <c r="AQ86" s="1"/>
      <c r="AR86" s="113"/>
      <c r="AS86" s="124"/>
      <c r="AT86" s="125"/>
      <c r="AU86" s="125"/>
      <c r="AV86" s="124"/>
      <c r="AW86" s="20"/>
      <c r="AX86" s="114"/>
      <c r="AY86" s="114"/>
    </row>
    <row r="87" spans="2:51" s="20" customFormat="1" ht="15" customHeight="1">
      <c r="B87" s="88" t="s">
        <v>66</v>
      </c>
      <c r="C87" s="89">
        <f t="shared" ref="C87" si="110">ABS(C86/C$80)*100</f>
        <v>39.353159034883987</v>
      </c>
      <c r="D87" s="42">
        <f t="shared" ref="D87" si="111">ABS(D86/D$80)*100</f>
        <v>44.484883019507912</v>
      </c>
      <c r="E87" s="42">
        <f t="shared" ref="E87" si="112">ABS(E86/E$80)*100</f>
        <v>42.545878246739257</v>
      </c>
      <c r="F87" s="42">
        <f t="shared" ref="F87" si="113">ABS(F86/F$80)*100</f>
        <v>39.753284496560212</v>
      </c>
      <c r="G87" s="246">
        <f t="shared" ref="G87" si="114">ABS(G86/G$80)*100</f>
        <v>41.264784949551292</v>
      </c>
      <c r="H87" s="89">
        <f t="shared" ref="H87" si="115">ABS(H86/H$80)*100</f>
        <v>39.303315416838295</v>
      </c>
      <c r="I87" s="42">
        <f t="shared" ref="I87" si="116">ABS(I86/I$80)*100</f>
        <v>43.347193727629026</v>
      </c>
      <c r="J87" s="42">
        <f t="shared" ref="J87" si="117">ABS(J86/J$80)*100</f>
        <v>41.249835082608818</v>
      </c>
      <c r="K87" s="42">
        <f t="shared" ref="K87" si="118">ABS(K86/K$80)*100</f>
        <v>40.237543447942926</v>
      </c>
      <c r="L87" s="246">
        <f t="shared" ref="L87" si="119">ABS(L86/L$80)*100</f>
        <v>40.882030130954519</v>
      </c>
      <c r="M87" s="89">
        <f t="shared" ref="M87" si="120">ABS(M86/M$80)*100</f>
        <v>38.214861540825432</v>
      </c>
      <c r="N87" s="42">
        <f t="shared" ref="N87" si="121">ABS(N86/N$80)*100</f>
        <v>44.712188333186894</v>
      </c>
      <c r="O87" s="42">
        <f t="shared" ref="O87" si="122">ABS(O86/O$80)*100</f>
        <v>41.000411852015638</v>
      </c>
      <c r="P87" s="42">
        <f t="shared" ref="P87" si="123">ABS(P86/P$80)*100</f>
        <v>36.937157706916885</v>
      </c>
      <c r="Q87" s="246">
        <f t="shared" ref="Q87" si="124">ABS(Q86/Q$80)*100</f>
        <v>39.742360760466269</v>
      </c>
      <c r="R87" s="89">
        <f t="shared" ref="R87" si="125">ABS(R86/R$80)*100</f>
        <v>37.640936820666333</v>
      </c>
      <c r="S87" s="42">
        <f t="shared" ref="S87" si="126">ABS(S86/S$80)*100</f>
        <v>44.393579936579584</v>
      </c>
      <c r="T87" s="42">
        <f t="shared" ref="T87" si="127">ABS(T86/T$80)*100</f>
        <v>40.088062564197827</v>
      </c>
      <c r="U87" s="42">
        <f t="shared" ref="U87" si="128">ABS(U86/U$80)*100</f>
        <v>36.96479274442688</v>
      </c>
      <c r="V87" s="246">
        <f t="shared" ref="V87" si="129">ABS(V86/V$80)*100</f>
        <v>39.378174670699565</v>
      </c>
      <c r="W87" s="89">
        <f t="shared" ref="W87" si="130">ABS(W86/W$80)*100</f>
        <v>36.880490917826805</v>
      </c>
      <c r="X87" s="42">
        <f t="shared" ref="X87" si="131">ABS(X86/X$80)*100</f>
        <v>41.895099813072555</v>
      </c>
      <c r="Y87" s="42">
        <f t="shared" ref="Y87:AA87" si="132">ABS(Y86/Y$80)*100</f>
        <v>38.556772983426349</v>
      </c>
      <c r="Z87" s="42">
        <v>36.647993912437506</v>
      </c>
      <c r="AA87" s="246">
        <f t="shared" si="132"/>
        <v>38.220297890014656</v>
      </c>
      <c r="AB87" s="89">
        <v>36.584761348879091</v>
      </c>
      <c r="AC87" s="42">
        <v>41.926891801655295</v>
      </c>
      <c r="AD87" s="42">
        <v>40.348099431574362</v>
      </c>
      <c r="AE87" s="42">
        <v>37.095686844247297</v>
      </c>
      <c r="AF87" s="246">
        <f>+'[5]19-18'!G36</f>
        <v>38.658738354385193</v>
      </c>
      <c r="AG87" s="89">
        <v>38.249043797252547</v>
      </c>
      <c r="AH87" s="42"/>
      <c r="AI87" s="42"/>
      <c r="AJ87" s="42"/>
      <c r="AK87" s="246"/>
      <c r="AN87" s="112"/>
      <c r="AR87" s="113"/>
      <c r="AS87" s="124"/>
      <c r="AT87" s="125"/>
      <c r="AU87" s="125"/>
      <c r="AV87" s="124"/>
      <c r="AX87" s="198"/>
      <c r="AY87" s="198"/>
    </row>
    <row r="88" spans="2:51" s="20" customFormat="1" ht="15" customHeight="1">
      <c r="B88" s="98" t="s">
        <v>7</v>
      </c>
      <c r="C88" s="102">
        <f>+Consolidate!C11</f>
        <v>1991.62</v>
      </c>
      <c r="D88" s="100">
        <f>+Consolidate!D11</f>
        <v>20410.392</v>
      </c>
      <c r="E88" s="100">
        <f>+Consolidate!E11</f>
        <v>616.23299999999995</v>
      </c>
      <c r="F88" s="100">
        <f>+Consolidate!F11</f>
        <v>703.06500000000233</v>
      </c>
      <c r="G88" s="269">
        <f>+Consolidate!G11</f>
        <v>23721.31</v>
      </c>
      <c r="H88" s="102">
        <f>+Consolidate!H11</f>
        <v>1360.567</v>
      </c>
      <c r="I88" s="100">
        <f>+Consolidate!I11</f>
        <v>529.39700000000005</v>
      </c>
      <c r="J88" s="100">
        <f>+Consolidate!J11</f>
        <v>-295.89299999999997</v>
      </c>
      <c r="K88" s="100">
        <f>+Consolidate!K11</f>
        <v>2611.2390000000005</v>
      </c>
      <c r="L88" s="269">
        <f>+Consolidate!L11</f>
        <v>4205.3100000000004</v>
      </c>
      <c r="M88" s="102">
        <f>+Consolidate!M11</f>
        <v>1313.116</v>
      </c>
      <c r="N88" s="100">
        <f>+Consolidate!N11</f>
        <v>920.57600000000002</v>
      </c>
      <c r="O88" s="100">
        <f>+Consolidate!O11</f>
        <v>361.47699999999998</v>
      </c>
      <c r="P88" s="100">
        <f>+Consolidate!P11</f>
        <v>521.51000000000022</v>
      </c>
      <c r="Q88" s="269">
        <f>+Consolidate!Q11</f>
        <v>3116.6790000000001</v>
      </c>
      <c r="R88" s="102">
        <f>+Consolidate!R11</f>
        <v>1499.866</v>
      </c>
      <c r="S88" s="100">
        <f>+Consolidate!S11</f>
        <v>459.26600000000002</v>
      </c>
      <c r="T88" s="100">
        <f>+Consolidate!T11</f>
        <v>389.67399999999998</v>
      </c>
      <c r="U88" s="100">
        <f>+Consolidate!U11</f>
        <v>1706.7370000000001</v>
      </c>
      <c r="V88" s="269">
        <f>+Consolidate!V11</f>
        <v>4055.5430000000001</v>
      </c>
      <c r="W88" s="102">
        <f>+Consolidate!W11</f>
        <v>616.48699999999997</v>
      </c>
      <c r="X88" s="100">
        <f>+Consolidate!X11</f>
        <v>215873.02799999999</v>
      </c>
      <c r="Y88" s="100">
        <f>+Consolidate!Y11</f>
        <v>3466.107</v>
      </c>
      <c r="Z88" s="100">
        <v>7071.0017369999996</v>
      </c>
      <c r="AA88" s="269">
        <f>SUM(W88:Z88)</f>
        <v>227026.62373699999</v>
      </c>
      <c r="AB88" s="102">
        <v>4875.5335279999999</v>
      </c>
      <c r="AC88" s="100">
        <v>5192.4096600000003</v>
      </c>
      <c r="AD88" s="100">
        <v>5961.0856649999996</v>
      </c>
      <c r="AE88" s="100">
        <v>5127.9545260000004</v>
      </c>
      <c r="AF88" s="269">
        <f>+'[5]19-18'!G37</f>
        <v>21156.983379000001</v>
      </c>
      <c r="AG88" s="102">
        <v>4185.5535929999996</v>
      </c>
      <c r="AH88" s="100"/>
      <c r="AI88" s="100"/>
      <c r="AJ88" s="100"/>
      <c r="AK88" s="269"/>
      <c r="AN88" s="112"/>
      <c r="AR88" s="113"/>
      <c r="AS88" s="124"/>
      <c r="AT88" s="125"/>
      <c r="AU88" s="125"/>
      <c r="AV88" s="124"/>
      <c r="AX88" s="198"/>
      <c r="AY88" s="198"/>
    </row>
    <row r="89" spans="2:51" s="20" customFormat="1" ht="15" customHeight="1">
      <c r="B89" s="78" t="s">
        <v>2</v>
      </c>
      <c r="C89" s="96">
        <f>+Consolidate!C12</f>
        <v>56016.976999999992</v>
      </c>
      <c r="D89" s="97">
        <f>+Consolidate!D12</f>
        <v>35841.775999999991</v>
      </c>
      <c r="E89" s="97">
        <f>+Consolidate!E12</f>
        <v>26620.301999999989</v>
      </c>
      <c r="F89" s="97">
        <f>+Consolidate!F12</f>
        <v>61441.237000000197</v>
      </c>
      <c r="G89" s="268">
        <f>+Consolidate!G12</f>
        <v>179920.29200000019</v>
      </c>
      <c r="H89" s="96">
        <f>+Consolidate!H12</f>
        <v>68163.84199999999</v>
      </c>
      <c r="I89" s="97">
        <f>+Consolidate!I12</f>
        <v>30343.315999999995</v>
      </c>
      <c r="J89" s="97">
        <f>+Consolidate!J12</f>
        <v>37167.26400000001</v>
      </c>
      <c r="K89" s="97">
        <f>+Consolidate!K12</f>
        <v>69262.576000000059</v>
      </c>
      <c r="L89" s="268">
        <f>+Consolidate!L12</f>
        <v>204936.99800000008</v>
      </c>
      <c r="M89" s="96">
        <f>+Consolidate!M12</f>
        <v>73926.171000000017</v>
      </c>
      <c r="N89" s="97">
        <f>+Consolidate!N12</f>
        <v>14904.473999999987</v>
      </c>
      <c r="O89" s="97">
        <f>+Consolidate!O12</f>
        <v>30413.479999999996</v>
      </c>
      <c r="P89" s="97">
        <f>+Consolidate!P12</f>
        <v>81407.595000000249</v>
      </c>
      <c r="Q89" s="268">
        <f>+Consolidate!Q12</f>
        <v>200651.72000000009</v>
      </c>
      <c r="R89" s="96">
        <f>+Consolidate!R12</f>
        <v>78869.037999999986</v>
      </c>
      <c r="S89" s="97">
        <f>+Consolidate!S12</f>
        <v>22795.202999999976</v>
      </c>
      <c r="T89" s="97">
        <f>+Consolidate!T12</f>
        <v>43037.10699999996</v>
      </c>
      <c r="U89" s="97">
        <f>+Consolidate!U12</f>
        <v>90192.854000000196</v>
      </c>
      <c r="V89" s="268">
        <f>+Consolidate!V12</f>
        <v>234894.20199999999</v>
      </c>
      <c r="W89" s="96">
        <f>+Consolidate!W12</f>
        <v>90798.595999999961</v>
      </c>
      <c r="X89" s="97">
        <f>+Consolidate!X12</f>
        <v>245656.08000000002</v>
      </c>
      <c r="Y89" s="97">
        <f>+Consolidate!Y12</f>
        <v>45016.990000000005</v>
      </c>
      <c r="Z89" s="97">
        <v>87250.080906000003</v>
      </c>
      <c r="AA89" s="268">
        <f>SUM(W89:Z89)</f>
        <v>468721.74690599996</v>
      </c>
      <c r="AB89" s="96">
        <v>75893.361000999997</v>
      </c>
      <c r="AC89" s="97">
        <v>24731.096779</v>
      </c>
      <c r="AD89" s="97">
        <v>37895.251821999998</v>
      </c>
      <c r="AE89" s="97">
        <v>92288.541089999999</v>
      </c>
      <c r="AF89" s="268">
        <f>+'[5]19-18'!$G$44</f>
        <v>230808.25069200006</v>
      </c>
      <c r="AG89" s="96">
        <v>62438.368676999999</v>
      </c>
      <c r="AH89" s="97"/>
      <c r="AI89" s="97"/>
      <c r="AJ89" s="97"/>
      <c r="AK89" s="268"/>
      <c r="AN89" s="112"/>
      <c r="AR89" s="113"/>
      <c r="AS89" s="124"/>
      <c r="AT89" s="125"/>
      <c r="AU89" s="125"/>
      <c r="AV89" s="124"/>
      <c r="AX89" s="198"/>
      <c r="AY89" s="198"/>
    </row>
    <row r="90" spans="2:51" s="16" customFormat="1" ht="15" customHeight="1">
      <c r="B90" s="104" t="s">
        <v>23</v>
      </c>
      <c r="C90" s="105">
        <f t="shared" ref="C90" si="133">ABS(C89/C$80)*100</f>
        <v>16.730907170098813</v>
      </c>
      <c r="D90" s="106">
        <f t="shared" ref="D90" si="134">ABS(D89/D$80)*100</f>
        <v>13.599480753235632</v>
      </c>
      <c r="E90" s="106">
        <f t="shared" ref="E90" si="135">ABS(E89/E$80)*100</f>
        <v>8.7580202255990383</v>
      </c>
      <c r="F90" s="106">
        <f t="shared" ref="F90" si="136">ABS(F89/F$80)*100</f>
        <v>15.529228785522209</v>
      </c>
      <c r="G90" s="270">
        <f t="shared" ref="G90" si="137">ABS(G89/G$80)*100</f>
        <v>13.86170751417947</v>
      </c>
      <c r="H90" s="105">
        <f t="shared" ref="H90" si="138">ABS(H89/H$80)*100</f>
        <v>17.805047882783455</v>
      </c>
      <c r="I90" s="106">
        <f t="shared" ref="I90" si="139">ABS(I89/I$80)*100</f>
        <v>9.7669481977412911</v>
      </c>
      <c r="J90" s="106">
        <f t="shared" ref="J90" si="140">ABS(J89/J$80)*100</f>
        <v>10.531609228745618</v>
      </c>
      <c r="K90" s="106">
        <f t="shared" ref="K90" si="141">ABS(K89/K$80)*100</f>
        <v>15.325194280657279</v>
      </c>
      <c r="L90" s="270">
        <f t="shared" ref="L90" si="142">ABS(L89/L$80)*100</f>
        <v>13.677313576357792</v>
      </c>
      <c r="M90" s="105">
        <f t="shared" ref="M90" si="143">ABS(M89/M$80)*100</f>
        <v>17.848250544125211</v>
      </c>
      <c r="N90" s="106">
        <f t="shared" ref="N90" si="144">ABS(N89/N$80)*100</f>
        <v>4.8406121458314004</v>
      </c>
      <c r="O90" s="106">
        <f t="shared" ref="O90" si="145">ABS(O89/O$80)*100</f>
        <v>8.5235397265454615</v>
      </c>
      <c r="P90" s="106">
        <f t="shared" ref="P90" si="146">ABS(P89/P$80)*100</f>
        <v>16.960527758714402</v>
      </c>
      <c r="Q90" s="270">
        <f t="shared" ref="Q90" si="147">ABS(Q89/Q$80)*100</f>
        <v>12.871384630966439</v>
      </c>
      <c r="R90" s="105">
        <f t="shared" ref="R90" si="148">ABS(R89/R$80)*100</f>
        <v>17.57779830177854</v>
      </c>
      <c r="S90" s="106">
        <f t="shared" ref="S90" si="149">ABS(S89/S$80)*100</f>
        <v>6.6064852089576229</v>
      </c>
      <c r="T90" s="106">
        <f t="shared" ref="T90" si="150">ABS(T89/T$80)*100</f>
        <v>10.908946984451687</v>
      </c>
      <c r="U90" s="106">
        <f t="shared" ref="U90" si="151">ABS(U89/U$80)*100</f>
        <v>17.680698608379601</v>
      </c>
      <c r="V90" s="270">
        <f t="shared" ref="V90" si="152">ABS(V89/V$80)*100</f>
        <v>13.830642042011245</v>
      </c>
      <c r="W90" s="105">
        <f t="shared" ref="W90" si="153">ABS(W89/W$80)*100</f>
        <v>19.230345860110777</v>
      </c>
      <c r="X90" s="106">
        <f t="shared" ref="X90" si="154">ABS(X89/X$80)*100</f>
        <v>66.006498538326099</v>
      </c>
      <c r="Y90" s="106">
        <f t="shared" ref="Y90:AA90" si="155">ABS(Y89/Y$80)*100</f>
        <v>11.591890463349573</v>
      </c>
      <c r="Z90" s="106">
        <v>15.846343650320502</v>
      </c>
      <c r="AA90" s="270">
        <f t="shared" si="155"/>
        <v>26.284214074131302</v>
      </c>
      <c r="AB90" s="105">
        <v>15.915292442369394</v>
      </c>
      <c r="AC90" s="106">
        <v>6.5536826024339678</v>
      </c>
      <c r="AD90" s="106">
        <v>9.7105250659723978</v>
      </c>
      <c r="AE90" s="106">
        <v>15.964900467430681</v>
      </c>
      <c r="AF90" s="270">
        <f>+AF89/$AF$80*100</f>
        <v>12.664093101690282</v>
      </c>
      <c r="AG90" s="105">
        <v>12.213291972824889</v>
      </c>
      <c r="AH90" s="106"/>
      <c r="AI90" s="106"/>
      <c r="AJ90" s="106"/>
      <c r="AK90" s="270"/>
      <c r="AO90" s="171"/>
      <c r="AP90" s="171"/>
      <c r="AQ90" s="170"/>
    </row>
    <row r="91" spans="2:51" s="20" customFormat="1" ht="15" customHeight="1">
      <c r="B91" s="91" t="s">
        <v>3</v>
      </c>
      <c r="C91" s="110">
        <f>+Consolidate!C28</f>
        <v>72330.213000000003</v>
      </c>
      <c r="D91" s="263">
        <f>+Consolidate!D28</f>
        <v>52142.025999999998</v>
      </c>
      <c r="E91" s="263">
        <f>+Consolidate!E28</f>
        <v>43751.707000000002</v>
      </c>
      <c r="F91" s="263">
        <f>+Consolidate!F28</f>
        <v>80303.912000000011</v>
      </c>
      <c r="G91" s="271">
        <f>+Consolidate!G28</f>
        <v>248527.85800000001</v>
      </c>
      <c r="H91" s="110">
        <f>+Consolidate!H28</f>
        <v>86644.827000000005</v>
      </c>
      <c r="I91" s="263">
        <f>+Consolidate!I28</f>
        <v>50238.864000000001</v>
      </c>
      <c r="J91" s="263">
        <f>+Consolidate!J28</f>
        <v>57736.523000000001</v>
      </c>
      <c r="K91" s="263">
        <f>+Consolidate!K28</f>
        <v>91883.58600000001</v>
      </c>
      <c r="L91" s="271">
        <f>+Consolidate!L28</f>
        <v>286503.8</v>
      </c>
      <c r="M91" s="110">
        <f>+Consolidate!M28</f>
        <v>93103.388000000006</v>
      </c>
      <c r="N91" s="263">
        <f>+Consolidate!N28</f>
        <v>34460.720999999998</v>
      </c>
      <c r="O91" s="263">
        <f>+Consolidate!O28</f>
        <v>51208.464999999997</v>
      </c>
      <c r="P91" s="263">
        <f>+Consolidate!P28</f>
        <v>105407.19100000002</v>
      </c>
      <c r="Q91" s="271">
        <f>+Consolidate!Q28</f>
        <v>284179.76500000001</v>
      </c>
      <c r="R91" s="110">
        <f>+Consolidate!R28</f>
        <v>100231.141</v>
      </c>
      <c r="S91" s="263">
        <f>+Consolidate!S28</f>
        <v>44367.381000000001</v>
      </c>
      <c r="T91" s="263">
        <f>+Consolidate!T28</f>
        <v>64932.735000000001</v>
      </c>
      <c r="U91" s="263">
        <f>+Consolidate!U28</f>
        <v>117562.44900000002</v>
      </c>
      <c r="V91" s="271">
        <f>+Consolidate!V28</f>
        <v>327093.70600000001</v>
      </c>
      <c r="W91" s="110">
        <f>+Consolidate!W28</f>
        <v>112570.236</v>
      </c>
      <c r="X91" s="263">
        <f>+Consolidate!X28</f>
        <v>266424.71799999999</v>
      </c>
      <c r="Y91" s="263">
        <f>+Consolidate!Y28</f>
        <v>68403.917000000001</v>
      </c>
      <c r="Z91" s="263">
        <v>114612.06918400001</v>
      </c>
      <c r="AA91" s="271">
        <f>SUM(W91:Z91)</f>
        <v>562010.94018400006</v>
      </c>
      <c r="AB91" s="110">
        <v>100427.305003</v>
      </c>
      <c r="AC91" s="263">
        <v>51879.303411000001</v>
      </c>
      <c r="AD91" s="263">
        <v>63757.110354999997</v>
      </c>
      <c r="AE91" s="263">
        <v>119765.464613</v>
      </c>
      <c r="AF91" s="271">
        <f>+'[5]19-18'!$G$45</f>
        <v>335829.18338200002</v>
      </c>
      <c r="AG91" s="110">
        <v>90729.503328000006</v>
      </c>
      <c r="AH91" s="263"/>
      <c r="AI91" s="263"/>
      <c r="AJ91" s="263"/>
      <c r="AK91" s="271"/>
      <c r="AN91" s="17"/>
      <c r="AO91" s="122"/>
      <c r="AP91" s="122"/>
      <c r="AQ91" s="18"/>
      <c r="AR91" s="17"/>
      <c r="AS91" s="6"/>
      <c r="AT91" s="6"/>
      <c r="AU91" s="18"/>
      <c r="AV91" s="19"/>
    </row>
    <row r="92" spans="2:51" ht="12.75">
      <c r="B92" s="111" t="s">
        <v>22</v>
      </c>
      <c r="C92" s="105">
        <f t="shared" ref="C92" si="156">ABS(C91/C$80)*100</f>
        <v>21.60327358073026</v>
      </c>
      <c r="D92" s="106">
        <f t="shared" ref="D92" si="157">ABS(D91/D$80)*100</f>
        <v>19.784300839939188</v>
      </c>
      <c r="E92" s="106">
        <f t="shared" ref="E92" si="158">ABS(E91/E$80)*100</f>
        <v>14.394214416143106</v>
      </c>
      <c r="F92" s="106">
        <f t="shared" ref="F92" si="159">ABS(F91/F$80)*100</f>
        <v>20.296756424686542</v>
      </c>
      <c r="G92" s="270">
        <f t="shared" ref="G92" si="160">ABS(G91/G$80)*100</f>
        <v>19.147481578795595</v>
      </c>
      <c r="H92" s="105">
        <f t="shared" ref="H92" si="161">ABS(H91/H$80)*100</f>
        <v>22.632458034429593</v>
      </c>
      <c r="I92" s="106">
        <f t="shared" ref="I92" si="162">ABS(I91/I$80)*100</f>
        <v>16.170954492955548</v>
      </c>
      <c r="J92" s="106">
        <f t="shared" ref="J92" si="163">ABS(J91/J$80)*100</f>
        <v>16.360055409579878</v>
      </c>
      <c r="K92" s="106">
        <f t="shared" ref="K92" si="164">ABS(K91/K$80)*100</f>
        <v>20.330370136009382</v>
      </c>
      <c r="L92" s="270">
        <f t="shared" ref="L92" si="165">ABS(L91/L$80)*100</f>
        <v>19.121009635449504</v>
      </c>
      <c r="M92" s="105">
        <f t="shared" ref="M92" si="166">ABS(M91/M$80)*100</f>
        <v>22.478272214732996</v>
      </c>
      <c r="N92" s="106">
        <f t="shared" ref="N92" si="167">ABS(N91/N$80)*100</f>
        <v>11.192007488939721</v>
      </c>
      <c r="O92" s="106">
        <f t="shared" ref="O92" si="168">ABS(O91/O$80)*100</f>
        <v>14.351445009348252</v>
      </c>
      <c r="P92" s="106">
        <f t="shared" ref="P92" si="169">ABS(P91/P$80)*100</f>
        <v>21.960624053856474</v>
      </c>
      <c r="Q92" s="270">
        <f t="shared" ref="Q92" si="170">ABS(Q91/Q$80)*100</f>
        <v>18.22953254351696</v>
      </c>
      <c r="R92" s="105">
        <f t="shared" ref="R92" si="171">ABS(R91/R$80)*100</f>
        <v>22.338839482930243</v>
      </c>
      <c r="S92" s="106">
        <f t="shared" ref="S92" si="172">ABS(S91/S$80)*100</f>
        <v>12.858514413610958</v>
      </c>
      <c r="T92" s="106">
        <f t="shared" ref="T92" si="173">ABS(T91/T$80)*100</f>
        <v>16.459000454432289</v>
      </c>
      <c r="U92" s="106">
        <f t="shared" ref="U92" si="174">ABS(U91/U$80)*100</f>
        <v>23.046019016451055</v>
      </c>
      <c r="V92" s="270">
        <f t="shared" ref="V92" si="175">ABS(V91/V$80)*100</f>
        <v>19.259376874193197</v>
      </c>
      <c r="W92" s="105">
        <f t="shared" ref="W92" si="176">ABS(W91/W$80)*100</f>
        <v>23.841388162370862</v>
      </c>
      <c r="X92" s="106">
        <f t="shared" ref="X92" si="177">ABS(X91/X$80)*100</f>
        <v>71.586922494411468</v>
      </c>
      <c r="Y92" s="106">
        <f t="shared" ref="Y92:AA92" si="178">ABS(Y91/Y$80)*100</f>
        <v>17.614032238229512</v>
      </c>
      <c r="Z92" s="106">
        <v>20.815822929959911</v>
      </c>
      <c r="AA92" s="270">
        <f t="shared" si="178"/>
        <v>31.515533386938245</v>
      </c>
      <c r="AB92" s="105">
        <v>21.060207470594321</v>
      </c>
      <c r="AC92" s="106">
        <v>13.747893642944685</v>
      </c>
      <c r="AD92" s="106">
        <v>16.337535402701032</v>
      </c>
      <c r="AE92" s="106">
        <v>20.718105405063312</v>
      </c>
      <c r="AF92" s="270">
        <f>+AF91/$AF$80*100</f>
        <v>18.426429869223377</v>
      </c>
      <c r="AG92" s="105">
        <v>17.747195164988945</v>
      </c>
      <c r="AH92" s="106"/>
      <c r="AI92" s="106"/>
      <c r="AJ92" s="106"/>
      <c r="AK92" s="270"/>
      <c r="AL92" s="1"/>
      <c r="AM92" s="1"/>
    </row>
    <row r="93" spans="2:51" ht="11.25">
      <c r="AL93" s="1"/>
      <c r="AM93" s="1"/>
    </row>
    <row r="94" spans="2:51" ht="11.25">
      <c r="AL94" s="1"/>
      <c r="AM94" s="1"/>
    </row>
    <row r="95" spans="2:51" ht="11.25">
      <c r="B95" s="219" t="s">
        <v>57</v>
      </c>
      <c r="AL95" s="1"/>
      <c r="AM95" s="1"/>
    </row>
    <row r="96" spans="2:51" ht="12.75">
      <c r="B96" s="220" t="s">
        <v>20</v>
      </c>
      <c r="C96" s="230">
        <f t="shared" ref="C96:AA96" si="179">+C6+C24+C43+C61-C79</f>
        <v>0</v>
      </c>
      <c r="D96" s="230">
        <f t="shared" si="179"/>
        <v>0</v>
      </c>
      <c r="E96" s="230">
        <f t="shared" si="179"/>
        <v>0</v>
      </c>
      <c r="F96" s="230">
        <f t="shared" si="179"/>
        <v>0</v>
      </c>
      <c r="G96" s="230">
        <f t="shared" si="179"/>
        <v>0</v>
      </c>
      <c r="H96" s="230">
        <f t="shared" si="179"/>
        <v>0</v>
      </c>
      <c r="I96" s="230">
        <f t="shared" si="179"/>
        <v>0</v>
      </c>
      <c r="J96" s="230">
        <f t="shared" si="179"/>
        <v>0</v>
      </c>
      <c r="K96" s="230">
        <f t="shared" si="179"/>
        <v>0</v>
      </c>
      <c r="L96" s="230">
        <f t="shared" si="179"/>
        <v>0</v>
      </c>
      <c r="M96" s="230">
        <f t="shared" si="179"/>
        <v>0</v>
      </c>
      <c r="N96" s="230">
        <f t="shared" si="179"/>
        <v>0</v>
      </c>
      <c r="O96" s="230">
        <f t="shared" si="179"/>
        <v>0</v>
      </c>
      <c r="P96" s="230">
        <f t="shared" si="179"/>
        <v>0</v>
      </c>
      <c r="Q96" s="230">
        <f t="shared" si="179"/>
        <v>0</v>
      </c>
      <c r="R96" s="230">
        <f t="shared" si="179"/>
        <v>0</v>
      </c>
      <c r="S96" s="230">
        <f t="shared" si="179"/>
        <v>0</v>
      </c>
      <c r="T96" s="230">
        <f t="shared" si="179"/>
        <v>0</v>
      </c>
      <c r="U96" s="230">
        <f t="shared" si="179"/>
        <v>0</v>
      </c>
      <c r="V96" s="230">
        <f t="shared" si="179"/>
        <v>0</v>
      </c>
      <c r="W96" s="230">
        <f t="shared" si="179"/>
        <v>0</v>
      </c>
      <c r="X96" s="230">
        <f t="shared" si="179"/>
        <v>0</v>
      </c>
      <c r="Y96" s="230">
        <f t="shared" si="179"/>
        <v>0</v>
      </c>
      <c r="Z96" s="230">
        <f t="shared" si="179"/>
        <v>0</v>
      </c>
      <c r="AA96" s="230">
        <f t="shared" si="179"/>
        <v>0</v>
      </c>
      <c r="AB96" s="230">
        <v>0</v>
      </c>
      <c r="AC96" s="230">
        <f t="shared" ref="AC96:AF97" si="180">+AC6+AC24+AC43+AC61-AC79</f>
        <v>0</v>
      </c>
      <c r="AD96" s="230">
        <f t="shared" si="180"/>
        <v>0</v>
      </c>
      <c r="AE96" s="230">
        <f t="shared" si="180"/>
        <v>0</v>
      </c>
      <c r="AF96" s="230">
        <f t="shared" si="180"/>
        <v>0</v>
      </c>
      <c r="AG96" s="230">
        <v>0</v>
      </c>
      <c r="AH96" s="230">
        <f t="shared" ref="AH96:AK97" si="181">+AH6+AH24+AH43+AH61-AH79</f>
        <v>0</v>
      </c>
      <c r="AI96" s="230">
        <f t="shared" si="181"/>
        <v>0</v>
      </c>
      <c r="AJ96" s="230">
        <f t="shared" si="181"/>
        <v>0</v>
      </c>
      <c r="AK96" s="230">
        <f t="shared" si="181"/>
        <v>0</v>
      </c>
      <c r="AL96" s="1"/>
      <c r="AM96" s="1"/>
    </row>
    <row r="97" spans="2:39" ht="12.75">
      <c r="B97" s="221" t="s">
        <v>1</v>
      </c>
      <c r="C97" s="230">
        <f t="shared" ref="C97:AA97" si="182">+C7+C25+C44+C62-C80</f>
        <v>-3.2799993641674519E-4</v>
      </c>
      <c r="D97" s="230">
        <f t="shared" si="182"/>
        <v>7.3000031989067793E-5</v>
      </c>
      <c r="E97" s="230">
        <f t="shared" si="182"/>
        <v>3.7399999564513564E-4</v>
      </c>
      <c r="F97" s="230">
        <f t="shared" si="182"/>
        <v>2.4599989410489798E-4</v>
      </c>
      <c r="G97" s="230">
        <f t="shared" si="182"/>
        <v>3.6500021815299988E-4</v>
      </c>
      <c r="H97" s="230">
        <f t="shared" si="182"/>
        <v>-1.3399997260421515E-4</v>
      </c>
      <c r="I97" s="230">
        <f t="shared" si="182"/>
        <v>-4.7100009396672249E-4</v>
      </c>
      <c r="J97" s="230">
        <f t="shared" si="182"/>
        <v>-1.0599999804981053E-3</v>
      </c>
      <c r="K97" s="230">
        <f t="shared" si="182"/>
        <v>8.3099992480129004E-4</v>
      </c>
      <c r="L97" s="230">
        <f t="shared" si="182"/>
        <v>-8.3400006406009197E-4</v>
      </c>
      <c r="M97" s="230">
        <f t="shared" si="182"/>
        <v>-1.2799998512491584E-4</v>
      </c>
      <c r="N97" s="230">
        <f t="shared" si="182"/>
        <v>-1.9999977666884661E-5</v>
      </c>
      <c r="O97" s="230">
        <f t="shared" si="182"/>
        <v>-2.0399992354214191E-4</v>
      </c>
      <c r="P97" s="230">
        <f t="shared" si="182"/>
        <v>5.2699976367875934E-4</v>
      </c>
      <c r="Q97" s="230">
        <f t="shared" si="182"/>
        <v>1.7499993555247784E-4</v>
      </c>
      <c r="R97" s="230">
        <f t="shared" si="182"/>
        <v>2.5300000561401248E-4</v>
      </c>
      <c r="S97" s="230">
        <f t="shared" si="182"/>
        <v>-1.9099994096904993E-4</v>
      </c>
      <c r="T97" s="230">
        <f t="shared" si="182"/>
        <v>-3.8599997060373425E-4</v>
      </c>
      <c r="U97" s="230">
        <f t="shared" si="182"/>
        <v>5.9499981580302119E-4</v>
      </c>
      <c r="V97" s="230">
        <f t="shared" si="182"/>
        <v>2.709999680519104E-4</v>
      </c>
      <c r="W97" s="230">
        <f t="shared" si="182"/>
        <v>-1.7999997362494469E-4</v>
      </c>
      <c r="X97" s="230">
        <f t="shared" si="182"/>
        <v>4.9899995792657137E-4</v>
      </c>
      <c r="Y97" s="230">
        <f t="shared" si="182"/>
        <v>3.3600005554035306E-4</v>
      </c>
      <c r="Z97" s="230">
        <f t="shared" si="182"/>
        <v>0</v>
      </c>
      <c r="AA97" s="230">
        <f t="shared" si="182"/>
        <v>6.54999865218997E-4</v>
      </c>
      <c r="AB97" s="230">
        <v>0</v>
      </c>
      <c r="AC97" s="230">
        <f t="shared" si="180"/>
        <v>0</v>
      </c>
      <c r="AD97" s="230">
        <f t="shared" si="180"/>
        <v>0</v>
      </c>
      <c r="AE97" s="230">
        <f t="shared" si="180"/>
        <v>0</v>
      </c>
      <c r="AF97" s="230">
        <f t="shared" si="180"/>
        <v>0</v>
      </c>
      <c r="AG97" s="230">
        <v>0</v>
      </c>
      <c r="AH97" s="230">
        <f t="shared" si="181"/>
        <v>0</v>
      </c>
      <c r="AI97" s="230">
        <f t="shared" si="181"/>
        <v>0</v>
      </c>
      <c r="AJ97" s="230">
        <f t="shared" si="181"/>
        <v>0</v>
      </c>
      <c r="AK97" s="230">
        <f t="shared" si="181"/>
        <v>0</v>
      </c>
      <c r="AL97" s="1"/>
      <c r="AM97" s="1"/>
    </row>
    <row r="98" spans="2:39" ht="12.75">
      <c r="B98" s="222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1"/>
      <c r="AM98" s="1"/>
    </row>
    <row r="99" spans="2:39" ht="12.75">
      <c r="B99" s="223" t="s">
        <v>4</v>
      </c>
      <c r="C99" s="230">
        <f t="shared" ref="C99:AA99" si="183">+C9+C27+C46+C64-C82</f>
        <v>8.0999976489692926E-5</v>
      </c>
      <c r="D99" s="230">
        <f t="shared" si="183"/>
        <v>-3.1250000756699592E-4</v>
      </c>
      <c r="E99" s="230">
        <f t="shared" si="183"/>
        <v>2.0799998310394585E-4</v>
      </c>
      <c r="F99" s="230">
        <f t="shared" si="183"/>
        <v>-8.8700003107078373E-4</v>
      </c>
      <c r="G99" s="230">
        <f t="shared" si="183"/>
        <v>-9.1050006449222565E-4</v>
      </c>
      <c r="H99" s="230">
        <f t="shared" si="183"/>
        <v>2.2099999478086829E-4</v>
      </c>
      <c r="I99" s="230">
        <f t="shared" si="183"/>
        <v>3.4600001526996493E-4</v>
      </c>
      <c r="J99" s="230">
        <f t="shared" si="183"/>
        <v>1.2500000011641532E-3</v>
      </c>
      <c r="K99" s="230">
        <f t="shared" si="183"/>
        <v>-1.5449999482370913E-3</v>
      </c>
      <c r="L99" s="230">
        <f t="shared" si="183"/>
        <v>2.7199997566640377E-4</v>
      </c>
      <c r="M99" s="230">
        <f t="shared" si="183"/>
        <v>1.910000282805413E-4</v>
      </c>
      <c r="N99" s="230">
        <f t="shared" si="183"/>
        <v>-1.0000017937272787E-5</v>
      </c>
      <c r="O99" s="230">
        <f t="shared" si="183"/>
        <v>-1.5200002235360444E-4</v>
      </c>
      <c r="P99" s="230">
        <f t="shared" si="183"/>
        <v>-1.0200001997873187E-4</v>
      </c>
      <c r="Q99" s="230">
        <f t="shared" si="183"/>
        <v>-7.2999973781406879E-5</v>
      </c>
      <c r="R99" s="230">
        <f t="shared" si="183"/>
        <v>1.6999998479150236E-4</v>
      </c>
      <c r="S99" s="230">
        <f t="shared" si="183"/>
        <v>4.8499999684281647E-4</v>
      </c>
      <c r="T99" s="230">
        <f t="shared" si="183"/>
        <v>7.3499997961334884E-4</v>
      </c>
      <c r="U99" s="230">
        <f t="shared" si="183"/>
        <v>-1.6490000707563013E-3</v>
      </c>
      <c r="V99" s="230">
        <f t="shared" si="183"/>
        <v>-2.5899987667798996E-4</v>
      </c>
      <c r="W99" s="230">
        <f t="shared" si="183"/>
        <v>2.9600001289509237E-4</v>
      </c>
      <c r="X99" s="230">
        <f t="shared" si="183"/>
        <v>8.8999979197978973E-5</v>
      </c>
      <c r="Y99" s="230">
        <f t="shared" si="183"/>
        <v>-4.1600002441555262E-4</v>
      </c>
      <c r="Z99" s="230">
        <f t="shared" si="183"/>
        <v>0</v>
      </c>
      <c r="AA99" s="230">
        <f t="shared" si="183"/>
        <v>-3.1000119633972645E-5</v>
      </c>
      <c r="AB99" s="230">
        <v>0</v>
      </c>
      <c r="AC99" s="230">
        <f>+AC9+AC27+AC46+AC64-AC82</f>
        <v>0</v>
      </c>
      <c r="AD99" s="230">
        <f>+AD9+AD27+AD46+AD64-AD82</f>
        <v>0</v>
      </c>
      <c r="AE99" s="230">
        <f>+AE9+AE27+AE46+AE64-AE82</f>
        <v>0</v>
      </c>
      <c r="AF99" s="230">
        <f>+AF9+AF27+AF46+AF64-AF82</f>
        <v>0</v>
      </c>
      <c r="AG99" s="230">
        <v>0</v>
      </c>
      <c r="AH99" s="230">
        <f>+AH9+AH27+AH46+AH64-AH82</f>
        <v>0</v>
      </c>
      <c r="AI99" s="230">
        <f>+AI9+AI27+AI46+AI64-AI82</f>
        <v>0</v>
      </c>
      <c r="AJ99" s="230">
        <f>+AJ9+AJ27+AJ46+AJ64-AJ82</f>
        <v>0</v>
      </c>
      <c r="AK99" s="230">
        <f>+AK9+AK27+AK46+AK64-AK82</f>
        <v>0</v>
      </c>
      <c r="AL99" s="1"/>
      <c r="AM99" s="1"/>
    </row>
    <row r="100" spans="2:39" ht="12.75">
      <c r="B100" s="224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1"/>
      <c r="AM100" s="1"/>
    </row>
    <row r="101" spans="2:39" ht="12.75">
      <c r="B101" s="225" t="s">
        <v>5</v>
      </c>
      <c r="C101" s="230">
        <f t="shared" ref="C101:AA101" si="184">+C11+C29+C48+C66-C84</f>
        <v>-2.4700001813471317E-4</v>
      </c>
      <c r="D101" s="230">
        <f t="shared" si="184"/>
        <v>-2.394999610260129E-4</v>
      </c>
      <c r="E101" s="230">
        <f t="shared" si="184"/>
        <v>5.8199997874908149E-4</v>
      </c>
      <c r="F101" s="230">
        <f t="shared" si="184"/>
        <v>-6.4100019517354667E-4</v>
      </c>
      <c r="G101" s="230">
        <f t="shared" si="184"/>
        <v>-5.4550019558519125E-4</v>
      </c>
      <c r="H101" s="230">
        <f t="shared" si="184"/>
        <v>8.7000022176653147E-5</v>
      </c>
      <c r="I101" s="230">
        <f t="shared" si="184"/>
        <v>-1.2499999138526618E-4</v>
      </c>
      <c r="J101" s="230">
        <f t="shared" si="184"/>
        <v>1.9000002066604793E-4</v>
      </c>
      <c r="K101" s="230">
        <f t="shared" si="184"/>
        <v>-7.1400005253963172E-4</v>
      </c>
      <c r="L101" s="230">
        <f t="shared" si="184"/>
        <v>-5.620000883936882E-4</v>
      </c>
      <c r="M101" s="230">
        <f t="shared" si="184"/>
        <v>6.2999955844134092E-5</v>
      </c>
      <c r="N101" s="230">
        <f t="shared" si="184"/>
        <v>-2.9999995604157448E-5</v>
      </c>
      <c r="O101" s="230">
        <f t="shared" si="184"/>
        <v>-3.5600000410340726E-4</v>
      </c>
      <c r="P101" s="230">
        <f t="shared" si="184"/>
        <v>4.2499974370002747E-4</v>
      </c>
      <c r="Q101" s="230">
        <f t="shared" si="184"/>
        <v>1.0199984535574913E-4</v>
      </c>
      <c r="R101" s="230">
        <f t="shared" si="184"/>
        <v>4.2300001950934529E-4</v>
      </c>
      <c r="S101" s="230">
        <f t="shared" si="184"/>
        <v>2.9399999766610563E-4</v>
      </c>
      <c r="T101" s="230">
        <f t="shared" si="184"/>
        <v>3.490000672172755E-4</v>
      </c>
      <c r="U101" s="230">
        <f t="shared" si="184"/>
        <v>-1.0540002258494496E-3</v>
      </c>
      <c r="V101" s="230">
        <f t="shared" si="184"/>
        <v>1.1999858543276787E-5</v>
      </c>
      <c r="W101" s="230">
        <f t="shared" si="184"/>
        <v>1.1600006837397814E-4</v>
      </c>
      <c r="X101" s="230">
        <f t="shared" si="184"/>
        <v>5.8799999533221126E-4</v>
      </c>
      <c r="Y101" s="230">
        <f t="shared" si="184"/>
        <v>-7.9999968875199556E-5</v>
      </c>
      <c r="Z101" s="230">
        <f t="shared" si="184"/>
        <v>0</v>
      </c>
      <c r="AA101" s="230">
        <f t="shared" si="184"/>
        <v>6.2399986200034618E-4</v>
      </c>
      <c r="AB101" s="230">
        <v>0</v>
      </c>
      <c r="AC101" s="230">
        <f>+AC11+AC29+AC48+AC66-AC84</f>
        <v>0</v>
      </c>
      <c r="AD101" s="230">
        <f>+AD11+AD29+AD48+AD66-AD84</f>
        <v>0</v>
      </c>
      <c r="AE101" s="230">
        <f>+AE11+AE29+AE48+AE66-AE84</f>
        <v>0</v>
      </c>
      <c r="AF101" s="230">
        <f>+AF11+AF29+AF48+AF66-AF84</f>
        <v>0</v>
      </c>
      <c r="AG101" s="230">
        <v>0</v>
      </c>
      <c r="AH101" s="230">
        <f>+AH11+AH29+AH48+AH66-AH84</f>
        <v>0</v>
      </c>
      <c r="AI101" s="230">
        <f>+AI11+AI29+AI48+AI66-AI84</f>
        <v>0</v>
      </c>
      <c r="AJ101" s="230">
        <f>+AJ11+AJ29+AJ48+AJ66-AJ84</f>
        <v>0</v>
      </c>
      <c r="AK101" s="230">
        <f>+AK11+AK29+AK48+AK66-AK84</f>
        <v>0</v>
      </c>
      <c r="AL101" s="1"/>
      <c r="AM101" s="1"/>
    </row>
    <row r="102" spans="2:39" ht="12.75">
      <c r="B102" s="224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1"/>
      <c r="AM102" s="1"/>
    </row>
    <row r="103" spans="2:39" ht="12.75">
      <c r="B103" s="226" t="s">
        <v>6</v>
      </c>
      <c r="C103" s="230">
        <f t="shared" ref="C103:AA103" si="185">+C13+C31+C50+C68-C86</f>
        <v>1.1329999833833426E-3</v>
      </c>
      <c r="D103" s="230">
        <f t="shared" si="185"/>
        <v>4.0449999505653977E-4</v>
      </c>
      <c r="E103" s="230">
        <f t="shared" si="185"/>
        <v>-1.6724999877624214E-3</v>
      </c>
      <c r="F103" s="230">
        <f t="shared" si="185"/>
        <v>-8.110000635497272E-4</v>
      </c>
      <c r="G103" s="230">
        <f t="shared" si="185"/>
        <v>-9.4600010197609663E-4</v>
      </c>
      <c r="H103" s="230">
        <f t="shared" si="185"/>
        <v>-2.0859999931417406E-3</v>
      </c>
      <c r="I103" s="230">
        <f t="shared" si="185"/>
        <v>6.6300001344643533E-4</v>
      </c>
      <c r="J103" s="230">
        <f t="shared" si="185"/>
        <v>-1.4279999886639416E-3</v>
      </c>
      <c r="K103" s="230">
        <f t="shared" si="185"/>
        <v>4.5219999738037586E-3</v>
      </c>
      <c r="L103" s="230">
        <f t="shared" si="185"/>
        <v>1.6710000345483422E-3</v>
      </c>
      <c r="M103" s="230">
        <f t="shared" si="185"/>
        <v>1.3299996498972178E-4</v>
      </c>
      <c r="N103" s="230">
        <f t="shared" si="185"/>
        <v>1.1070000182371587E-3</v>
      </c>
      <c r="O103" s="230">
        <f t="shared" si="185"/>
        <v>1.197000005049631E-3</v>
      </c>
      <c r="P103" s="230">
        <f t="shared" si="185"/>
        <v>-2.769000013358891E-3</v>
      </c>
      <c r="Q103" s="230">
        <f t="shared" si="185"/>
        <v>-3.3199996687471867E-4</v>
      </c>
      <c r="R103" s="230">
        <f t="shared" si="185"/>
        <v>5.9100001817569137E-4</v>
      </c>
      <c r="S103" s="230">
        <f t="shared" si="185"/>
        <v>2.1400002879090607E-4</v>
      </c>
      <c r="T103" s="230">
        <f t="shared" si="185"/>
        <v>7.6600004103966057E-4</v>
      </c>
      <c r="U103" s="230">
        <f t="shared" si="185"/>
        <v>-1.7199999711010605E-3</v>
      </c>
      <c r="V103" s="230">
        <f t="shared" si="185"/>
        <v>-1.490000868216157E-4</v>
      </c>
      <c r="W103" s="230">
        <f t="shared" si="185"/>
        <v>-2.6999998954124749E-4</v>
      </c>
      <c r="X103" s="230">
        <f t="shared" si="185"/>
        <v>3.1400000443682075E-4</v>
      </c>
      <c r="Y103" s="230">
        <f t="shared" si="185"/>
        <v>-6.2000000616535544E-4</v>
      </c>
      <c r="Z103" s="230">
        <f t="shared" si="185"/>
        <v>0</v>
      </c>
      <c r="AA103" s="230">
        <f t="shared" si="185"/>
        <v>-5.7599996216595173E-4</v>
      </c>
      <c r="AB103" s="230">
        <v>0</v>
      </c>
      <c r="AC103" s="230">
        <f>+AC13+AC31+AC50+AC68-AC86</f>
        <v>0</v>
      </c>
      <c r="AD103" s="230">
        <f>+AD13+AD31+AD50+AD68-AD86</f>
        <v>0</v>
      </c>
      <c r="AE103" s="230">
        <f>+AE13+AE31+AE50+AE68-AE86</f>
        <v>0</v>
      </c>
      <c r="AF103" s="230">
        <f>+AF13+AF31+AF50+AF68-AF86</f>
        <v>0</v>
      </c>
      <c r="AG103" s="230">
        <v>0</v>
      </c>
      <c r="AH103" s="230">
        <f>+AH13+AH31+AH50+AH68-AH86</f>
        <v>0</v>
      </c>
      <c r="AI103" s="230">
        <f>+AI13+AI31+AI50+AI68-AI86</f>
        <v>0</v>
      </c>
      <c r="AJ103" s="230">
        <f>+AJ13+AJ31+AJ50+AJ68-AJ86</f>
        <v>0</v>
      </c>
      <c r="AK103" s="230">
        <f>+AK13+AK31+AK50+AK68-AK86</f>
        <v>0</v>
      </c>
      <c r="AL103" s="1"/>
      <c r="AM103" s="1"/>
    </row>
    <row r="104" spans="2:39" ht="12.75">
      <c r="B104" s="224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1"/>
      <c r="AM104" s="1"/>
    </row>
    <row r="105" spans="2:39" ht="12.75">
      <c r="B105" s="227" t="s">
        <v>7</v>
      </c>
      <c r="C105" s="230">
        <f t="shared" ref="C105:AA105" si="186">+C15+C33+C52+C70-C88</f>
        <v>-1.6129999999066058E-3</v>
      </c>
      <c r="D105" s="230">
        <f t="shared" si="186"/>
        <v>1.1679999988700729E-3</v>
      </c>
      <c r="E105" s="230">
        <f t="shared" si="186"/>
        <v>5.7500000002619345E-4</v>
      </c>
      <c r="F105" s="230">
        <f t="shared" si="186"/>
        <v>-2.0100000233469473E-4</v>
      </c>
      <c r="G105" s="230">
        <f t="shared" si="186"/>
        <v>-7.1000005846144632E-5</v>
      </c>
      <c r="H105" s="230">
        <f t="shared" si="186"/>
        <v>1.7850000001544686E-3</v>
      </c>
      <c r="I105" s="230">
        <f t="shared" si="186"/>
        <v>-8.8200000004690082E-4</v>
      </c>
      <c r="J105" s="230">
        <f t="shared" si="186"/>
        <v>4.4099999996660699E-4</v>
      </c>
      <c r="K105" s="230">
        <f t="shared" si="186"/>
        <v>-2.1710000005441543E-3</v>
      </c>
      <c r="L105" s="230">
        <f t="shared" si="186"/>
        <v>-8.2699999984470196E-4</v>
      </c>
      <c r="M105" s="230">
        <f t="shared" si="186"/>
        <v>6.0000000075888238E-5</v>
      </c>
      <c r="N105" s="230">
        <f t="shared" si="186"/>
        <v>-1.3250000001789886E-3</v>
      </c>
      <c r="O105" s="230">
        <f t="shared" si="186"/>
        <v>-4.8899999995910548E-4</v>
      </c>
      <c r="P105" s="230">
        <f t="shared" si="186"/>
        <v>1.2599999997746636E-3</v>
      </c>
      <c r="Q105" s="230">
        <f t="shared" si="186"/>
        <v>-4.9399999988963827E-4</v>
      </c>
      <c r="R105" s="230">
        <f t="shared" si="186"/>
        <v>-9.4599999988531636E-4</v>
      </c>
      <c r="S105" s="230">
        <f t="shared" si="186"/>
        <v>-6.4500000001999069E-4</v>
      </c>
      <c r="T105" s="230">
        <f t="shared" si="186"/>
        <v>-1.3149999999768625E-3</v>
      </c>
      <c r="U105" s="230">
        <f t="shared" si="186"/>
        <v>2.700999999888154E-3</v>
      </c>
      <c r="V105" s="230">
        <f t="shared" si="186"/>
        <v>-2.0500000027823262E-4</v>
      </c>
      <c r="W105" s="230">
        <f t="shared" si="186"/>
        <v>-3.3999999800471414E-5</v>
      </c>
      <c r="X105" s="230">
        <f t="shared" si="186"/>
        <v>-4.0699998498894274E-4</v>
      </c>
      <c r="Y105" s="230">
        <f t="shared" si="186"/>
        <v>1.213000000007014E-3</v>
      </c>
      <c r="Z105" s="230">
        <f t="shared" si="186"/>
        <v>0</v>
      </c>
      <c r="AA105" s="230">
        <f t="shared" si="186"/>
        <v>7.7199999941512942E-4</v>
      </c>
      <c r="AB105" s="230">
        <v>0</v>
      </c>
      <c r="AC105" s="230">
        <f t="shared" ref="AC105:AF106" si="187">+AC15+AC33+AC52+AC70-AC88</f>
        <v>0</v>
      </c>
      <c r="AD105" s="230">
        <f t="shared" si="187"/>
        <v>0</v>
      </c>
      <c r="AE105" s="230">
        <f t="shared" si="187"/>
        <v>0</v>
      </c>
      <c r="AF105" s="230">
        <f t="shared" si="187"/>
        <v>0</v>
      </c>
      <c r="AG105" s="230">
        <v>0</v>
      </c>
      <c r="AH105" s="230">
        <f t="shared" ref="AH105:AK106" si="188">+AH15+AH33+AH52+AH70-AH88</f>
        <v>0</v>
      </c>
      <c r="AI105" s="230">
        <f t="shared" si="188"/>
        <v>0</v>
      </c>
      <c r="AJ105" s="230">
        <f t="shared" si="188"/>
        <v>0</v>
      </c>
      <c r="AK105" s="230">
        <f t="shared" si="188"/>
        <v>0</v>
      </c>
      <c r="AL105" s="1"/>
      <c r="AM105" s="1"/>
    </row>
    <row r="106" spans="2:39" ht="12.75">
      <c r="B106" s="221" t="s">
        <v>2</v>
      </c>
      <c r="C106" s="230">
        <f t="shared" ref="C106:AA106" si="189">+C16+C34+C53+C71-C89</f>
        <v>-7.2700000600889325E-4</v>
      </c>
      <c r="D106" s="230">
        <f t="shared" si="189"/>
        <v>1.3330000365385786E-3</v>
      </c>
      <c r="E106" s="230">
        <f t="shared" si="189"/>
        <v>-5.1550001080613583E-4</v>
      </c>
      <c r="F106" s="258">
        <f t="shared" si="189"/>
        <v>1627.4983469997533</v>
      </c>
      <c r="G106" s="258">
        <f t="shared" si="189"/>
        <v>1627.4984374997439</v>
      </c>
      <c r="H106" s="230">
        <f t="shared" si="189"/>
        <v>-2.1399997058324516E-4</v>
      </c>
      <c r="I106" s="230">
        <f t="shared" si="189"/>
        <v>-3.44000003678957E-4</v>
      </c>
      <c r="J106" s="230">
        <f t="shared" si="189"/>
        <v>-7.9699999332660809E-4</v>
      </c>
      <c r="K106" s="230">
        <f t="shared" si="189"/>
        <v>1.6369999357266352E-3</v>
      </c>
      <c r="L106" s="230">
        <f t="shared" si="189"/>
        <v>2.8199990629218519E-4</v>
      </c>
      <c r="M106" s="230">
        <f t="shared" si="189"/>
        <v>2.5599994114600122E-4</v>
      </c>
      <c r="N106" s="230">
        <f t="shared" si="189"/>
        <v>-2.4799997845548205E-4</v>
      </c>
      <c r="O106" s="230">
        <f t="shared" si="189"/>
        <v>3.5199999911128543E-4</v>
      </c>
      <c r="P106" s="230">
        <f t="shared" si="189"/>
        <v>-1.084000279661268E-3</v>
      </c>
      <c r="Q106" s="230">
        <f t="shared" si="189"/>
        <v>-7.2400012868456542E-4</v>
      </c>
      <c r="R106" s="230">
        <f t="shared" si="189"/>
        <v>6.8000008468516171E-5</v>
      </c>
      <c r="S106" s="230">
        <f t="shared" si="189"/>
        <v>-1.3700000272365287E-4</v>
      </c>
      <c r="T106" s="230">
        <f t="shared" si="189"/>
        <v>-1.9999994401587173E-4</v>
      </c>
      <c r="U106" s="230">
        <f t="shared" si="189"/>
        <v>-7.300023571588099E-5</v>
      </c>
      <c r="V106" s="230">
        <f t="shared" si="189"/>
        <v>-3.4200010122731328E-4</v>
      </c>
      <c r="W106" s="230">
        <f t="shared" si="189"/>
        <v>-1.8799993267748505E-4</v>
      </c>
      <c r="X106" s="230">
        <f t="shared" si="189"/>
        <v>4.949999856762588E-4</v>
      </c>
      <c r="Y106" s="230">
        <f t="shared" si="189"/>
        <v>5.1299999176990241E-4</v>
      </c>
      <c r="Z106" s="230">
        <f t="shared" si="189"/>
        <v>0</v>
      </c>
      <c r="AA106" s="230">
        <f t="shared" si="189"/>
        <v>8.2000013208016753E-4</v>
      </c>
      <c r="AB106" s="230">
        <v>0</v>
      </c>
      <c r="AC106" s="230">
        <f t="shared" si="187"/>
        <v>0</v>
      </c>
      <c r="AD106" s="230">
        <f t="shared" si="187"/>
        <v>0</v>
      </c>
      <c r="AE106" s="230">
        <f t="shared" si="187"/>
        <v>0</v>
      </c>
      <c r="AF106" s="230">
        <f t="shared" si="187"/>
        <v>0</v>
      </c>
      <c r="AG106" s="230">
        <v>0</v>
      </c>
      <c r="AH106" s="230">
        <f t="shared" si="188"/>
        <v>0</v>
      </c>
      <c r="AI106" s="230">
        <f t="shared" si="188"/>
        <v>0</v>
      </c>
      <c r="AJ106" s="230">
        <f t="shared" si="188"/>
        <v>0</v>
      </c>
      <c r="AK106" s="230">
        <f t="shared" si="188"/>
        <v>0</v>
      </c>
      <c r="AL106" s="1"/>
      <c r="AM106" s="1"/>
    </row>
    <row r="107" spans="2:39" ht="12.75">
      <c r="B107" s="228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1"/>
      <c r="AM107" s="1"/>
    </row>
    <row r="108" spans="2:39" ht="12.75">
      <c r="B108" s="225" t="s">
        <v>3</v>
      </c>
      <c r="C108" s="230">
        <f t="shared" ref="C108:AA108" si="190">+C18+C36+C55+C73-C91</f>
        <v>-4.7700000868644565E-4</v>
      </c>
      <c r="D108" s="230">
        <f t="shared" si="190"/>
        <v>9.7700000333134085E-4</v>
      </c>
      <c r="E108" s="230">
        <f t="shared" si="190"/>
        <v>-3.9349999860860407E-4</v>
      </c>
      <c r="F108" s="258">
        <f t="shared" si="190"/>
        <v>1627.498247999989</v>
      </c>
      <c r="G108" s="258">
        <f t="shared" si="190"/>
        <v>1627.498354499985</v>
      </c>
      <c r="H108" s="230">
        <f t="shared" si="190"/>
        <v>-9.6699999994598329E-4</v>
      </c>
      <c r="I108" s="230">
        <f t="shared" si="190"/>
        <v>-3.6100000579608604E-4</v>
      </c>
      <c r="J108" s="230">
        <f t="shared" si="190"/>
        <v>-2.4699999630684033E-4</v>
      </c>
      <c r="K108" s="230">
        <f t="shared" si="190"/>
        <v>3.0109999934211373E-3</v>
      </c>
      <c r="L108" s="230">
        <f t="shared" si="190"/>
        <v>1.4359999913722277E-3</v>
      </c>
      <c r="M108" s="230">
        <f t="shared" si="190"/>
        <v>-4.0300001273863018E-4</v>
      </c>
      <c r="N108" s="230">
        <f t="shared" si="190"/>
        <v>-1.1699999959091656E-3</v>
      </c>
      <c r="O108" s="230">
        <f t="shared" si="190"/>
        <v>8.3900000026915222E-4</v>
      </c>
      <c r="P108" s="230">
        <f t="shared" si="190"/>
        <v>9.499999723630026E-4</v>
      </c>
      <c r="Q108" s="230">
        <f t="shared" si="190"/>
        <v>2.1599995670840144E-4</v>
      </c>
      <c r="R108" s="230">
        <f t="shared" si="190"/>
        <v>5.9999999939464033E-4</v>
      </c>
      <c r="S108" s="230">
        <f t="shared" si="190"/>
        <v>-2.800000220304355E-5</v>
      </c>
      <c r="T108" s="230">
        <f t="shared" si="190"/>
        <v>6.2000000616535544E-4</v>
      </c>
      <c r="U108" s="230">
        <f t="shared" si="190"/>
        <v>-1.189000002341345E-3</v>
      </c>
      <c r="V108" s="230">
        <f t="shared" si="190"/>
        <v>3.0000228434801102E-6</v>
      </c>
      <c r="W108" s="230">
        <f t="shared" si="190"/>
        <v>-3.130000113742426E-4</v>
      </c>
      <c r="X108" s="230">
        <f t="shared" si="190"/>
        <v>1.2480000150389969E-3</v>
      </c>
      <c r="Y108" s="230">
        <f t="shared" si="190"/>
        <v>-2.0300000323913991E-4</v>
      </c>
      <c r="Z108" s="230">
        <f t="shared" si="190"/>
        <v>0</v>
      </c>
      <c r="AA108" s="230">
        <f t="shared" si="190"/>
        <v>7.3200010228902102E-4</v>
      </c>
      <c r="AB108" s="230">
        <v>0</v>
      </c>
      <c r="AC108" s="230">
        <f>+AC18+AC36+AC55+AC73-AC91</f>
        <v>0</v>
      </c>
      <c r="AD108" s="230">
        <f>+AD18+AD36+AD55+AD73-AD91</f>
        <v>0</v>
      </c>
      <c r="AE108" s="230">
        <f>+AE18+AE36+AE55+AE73-AE91</f>
        <v>0</v>
      </c>
      <c r="AF108" s="230">
        <f>+AF18+AF36+AF55+AF73-AF91</f>
        <v>0</v>
      </c>
      <c r="AG108" s="230">
        <v>0</v>
      </c>
      <c r="AH108" s="230">
        <f>+AH18+AH36+AH55+AH73-AH91</f>
        <v>0</v>
      </c>
      <c r="AI108" s="230">
        <f>+AI18+AI36+AI55+AI73-AI91</f>
        <v>0</v>
      </c>
      <c r="AJ108" s="230">
        <f>+AJ18+AJ36+AJ55+AJ73-AJ91</f>
        <v>0</v>
      </c>
      <c r="AK108" s="230">
        <f>+AK18+AK36+AK55+AK73-AK91</f>
        <v>0</v>
      </c>
      <c r="AL108" s="1"/>
      <c r="AM108" s="1"/>
    </row>
    <row r="109" spans="2:39" ht="12.75">
      <c r="B109" s="229"/>
      <c r="C109" s="230"/>
      <c r="AL109" s="1"/>
      <c r="AM109" s="1"/>
    </row>
    <row r="110" spans="2:39" ht="11.25">
      <c r="AL110" s="1"/>
      <c r="AM110" s="1"/>
    </row>
    <row r="111" spans="2:39" ht="12.75">
      <c r="B111" s="221" t="s">
        <v>2</v>
      </c>
      <c r="C111" s="230">
        <f>+C89-Consolidate!C12</f>
        <v>0</v>
      </c>
      <c r="D111" s="230">
        <f>+D89-Consolidate!D12</f>
        <v>0</v>
      </c>
      <c r="E111" s="230">
        <f>+E89-Consolidate!E12</f>
        <v>0</v>
      </c>
      <c r="F111" s="230">
        <f>+F89-Consolidate!F12</f>
        <v>0</v>
      </c>
      <c r="G111" s="230">
        <f>+G89-Consolidate!G12</f>
        <v>0</v>
      </c>
      <c r="H111" s="230">
        <f>+H89-Consolidate!H12</f>
        <v>0</v>
      </c>
      <c r="I111" s="230">
        <f>+I89-Consolidate!I12</f>
        <v>0</v>
      </c>
      <c r="J111" s="230">
        <f>+J89-Consolidate!J12</f>
        <v>0</v>
      </c>
      <c r="K111" s="230">
        <f>+K89-Consolidate!K12</f>
        <v>0</v>
      </c>
      <c r="L111" s="230">
        <f>+L89-Consolidate!L12</f>
        <v>0</v>
      </c>
      <c r="M111" s="230">
        <f>+M89-Consolidate!M12</f>
        <v>0</v>
      </c>
      <c r="N111" s="230">
        <f>+N89-Consolidate!N12</f>
        <v>0</v>
      </c>
      <c r="O111" s="230">
        <f>+O89-Consolidate!O12</f>
        <v>0</v>
      </c>
      <c r="P111" s="230">
        <f>+P89-Consolidate!P12</f>
        <v>0</v>
      </c>
      <c r="Q111" s="230">
        <f>+Q89-Consolidate!Q12</f>
        <v>0</v>
      </c>
      <c r="R111" s="230">
        <f>+R89-Consolidate!R12</f>
        <v>0</v>
      </c>
      <c r="S111" s="230">
        <f>+S89-Consolidate!S12</f>
        <v>0</v>
      </c>
      <c r="T111" s="230">
        <f>+T89-Consolidate!T12</f>
        <v>0</v>
      </c>
      <c r="U111" s="230">
        <f>+U89-Consolidate!U12</f>
        <v>0</v>
      </c>
      <c r="V111" s="230">
        <f>+V89-Consolidate!V12</f>
        <v>0</v>
      </c>
      <c r="W111" s="230">
        <f>+W89-Consolidate!W12</f>
        <v>0</v>
      </c>
      <c r="X111" s="230">
        <f>+X89-Consolidate!X12</f>
        <v>0</v>
      </c>
      <c r="Y111" s="230">
        <f>+Y89-Consolidate!Y12</f>
        <v>0</v>
      </c>
      <c r="Z111" s="230">
        <f>+Z89-Consolidate!Z12</f>
        <v>0</v>
      </c>
      <c r="AA111" s="230">
        <f>+AA89-Consolidate!AA12</f>
        <v>0</v>
      </c>
      <c r="AB111" s="230">
        <f>+AB89-Consolidate!AB12</f>
        <v>0</v>
      </c>
      <c r="AC111" s="230">
        <f>+AC89-Consolidate!AC12</f>
        <v>0</v>
      </c>
      <c r="AD111" s="230">
        <f>+AD89-Consolidate!AD12</f>
        <v>0</v>
      </c>
      <c r="AE111" s="230">
        <f>+AE89-Consolidate!AE12</f>
        <v>0</v>
      </c>
      <c r="AF111" s="230">
        <f>+AF89-Consolidate!AF12</f>
        <v>0</v>
      </c>
      <c r="AG111" s="230">
        <f>+AG89-Consolidate!AG12</f>
        <v>0</v>
      </c>
      <c r="AH111" s="230">
        <f>+AH89-Consolidate!AH12</f>
        <v>0</v>
      </c>
      <c r="AI111" s="230">
        <f>+AI89-Consolidate!AI12</f>
        <v>0</v>
      </c>
      <c r="AJ111" s="230">
        <f>+AJ89-Consolidate!AJ12</f>
        <v>0</v>
      </c>
      <c r="AK111" s="230">
        <f>+AK89-Consolidate!AK12</f>
        <v>0</v>
      </c>
      <c r="AL111" s="1"/>
      <c r="AM111" s="1"/>
    </row>
    <row r="112" spans="2:39" ht="12.75">
      <c r="B112" s="225" t="s">
        <v>3</v>
      </c>
      <c r="C112" s="230">
        <f>+C91-Consolidate!C28</f>
        <v>0</v>
      </c>
      <c r="D112" s="230">
        <f>+D91-Consolidate!D28</f>
        <v>0</v>
      </c>
      <c r="E112" s="230">
        <f>+E91-Consolidate!E28</f>
        <v>0</v>
      </c>
      <c r="F112" s="230">
        <f>+F91-Consolidate!F28</f>
        <v>0</v>
      </c>
      <c r="G112" s="230">
        <f>+G91-Consolidate!G28</f>
        <v>0</v>
      </c>
      <c r="H112" s="230">
        <f>+H91-Consolidate!H28</f>
        <v>0</v>
      </c>
      <c r="I112" s="230">
        <f>+I91-Consolidate!I28</f>
        <v>0</v>
      </c>
      <c r="J112" s="230">
        <f>+J91-Consolidate!J28</f>
        <v>0</v>
      </c>
      <c r="K112" s="230">
        <f>+K91-Consolidate!K28</f>
        <v>0</v>
      </c>
      <c r="L112" s="230">
        <f>+L91-Consolidate!L28</f>
        <v>0</v>
      </c>
      <c r="M112" s="230">
        <f>+M91-Consolidate!M28</f>
        <v>0</v>
      </c>
      <c r="N112" s="230">
        <f>+N91-Consolidate!N28</f>
        <v>0</v>
      </c>
      <c r="O112" s="230">
        <f>+O91-Consolidate!O28</f>
        <v>0</v>
      </c>
      <c r="P112" s="230">
        <f>+P91-Consolidate!P28</f>
        <v>0</v>
      </c>
      <c r="Q112" s="230">
        <f>+Q91-Consolidate!Q28</f>
        <v>0</v>
      </c>
      <c r="R112" s="230">
        <f>+R91-Consolidate!R28</f>
        <v>0</v>
      </c>
      <c r="S112" s="230">
        <f>+S91-Consolidate!S28</f>
        <v>0</v>
      </c>
      <c r="T112" s="230">
        <f>+T91-Consolidate!T28</f>
        <v>0</v>
      </c>
      <c r="U112" s="230">
        <f>+U91-Consolidate!U28</f>
        <v>0</v>
      </c>
      <c r="V112" s="230">
        <f>+V91-Consolidate!V28</f>
        <v>0</v>
      </c>
      <c r="W112" s="230">
        <f>+W91-Consolidate!W28</f>
        <v>0</v>
      </c>
      <c r="X112" s="230">
        <f>+X91-Consolidate!X28</f>
        <v>0</v>
      </c>
      <c r="Y112" s="230">
        <f>+Y91-Consolidate!Y28</f>
        <v>0</v>
      </c>
      <c r="Z112" s="230">
        <f>+Z91-Consolidate!Z28</f>
        <v>0</v>
      </c>
      <c r="AA112" s="230">
        <f>+AA91-Consolidate!AA28</f>
        <v>0</v>
      </c>
      <c r="AB112" s="230">
        <f>+AB91-Consolidate!AB28</f>
        <v>0</v>
      </c>
      <c r="AC112" s="230">
        <f>+AC91-Consolidate!AC28</f>
        <v>0</v>
      </c>
      <c r="AD112" s="230">
        <f>+AD91-Consolidate!AD28</f>
        <v>0</v>
      </c>
      <c r="AE112" s="230">
        <f>+AE91-Consolidate!AE28</f>
        <v>0</v>
      </c>
      <c r="AF112" s="230">
        <f>+AF91-Consolidate!AF28</f>
        <v>0</v>
      </c>
      <c r="AG112" s="230">
        <f>+AG91-Consolidate!AG28</f>
        <v>0</v>
      </c>
      <c r="AH112" s="230">
        <f>+AH91-Consolidate!AH28</f>
        <v>0</v>
      </c>
      <c r="AI112" s="230">
        <f>+AI91-Consolidate!AI28</f>
        <v>0</v>
      </c>
      <c r="AJ112" s="230">
        <f>+AJ91-Consolidate!AJ28</f>
        <v>0</v>
      </c>
      <c r="AK112" s="230">
        <f>+AK91-Consolidate!AK28</f>
        <v>0</v>
      </c>
      <c r="AL112" s="1"/>
      <c r="AM112" s="1"/>
    </row>
    <row r="113" spans="38:39" ht="11.25">
      <c r="AL113" s="1"/>
      <c r="AM113" s="1"/>
    </row>
    <row r="114" spans="38:39" ht="11.25">
      <c r="AL114" s="1"/>
      <c r="AM114" s="1"/>
    </row>
    <row r="115" spans="38:39" ht="11.25">
      <c r="AL115" s="1"/>
      <c r="AM115" s="1"/>
    </row>
    <row r="116" spans="38:39" ht="11.25">
      <c r="AL116" s="1"/>
      <c r="AM116" s="1"/>
    </row>
    <row r="117" spans="38:39" ht="11.25">
      <c r="AL117" s="1"/>
      <c r="AM117" s="1"/>
    </row>
    <row r="118" spans="38:39" ht="11.25">
      <c r="AL118" s="1"/>
      <c r="AM118" s="1"/>
    </row>
    <row r="119" spans="38:39" ht="11.25">
      <c r="AL119" s="1"/>
      <c r="AM119" s="1"/>
    </row>
    <row r="120" spans="38:39" ht="11.25">
      <c r="AL120" s="1"/>
      <c r="AM120" s="1"/>
    </row>
    <row r="121" spans="38:39" ht="11.25">
      <c r="AL121" s="1"/>
      <c r="AM121" s="1"/>
    </row>
    <row r="122" spans="38:39" ht="11.25">
      <c r="AL122" s="1"/>
      <c r="AM122" s="1"/>
    </row>
    <row r="123" spans="38:39" ht="11.25">
      <c r="AL123" s="1"/>
      <c r="AM123" s="1"/>
    </row>
    <row r="124" spans="38:39" ht="11.25">
      <c r="AL124" s="1"/>
      <c r="AM124" s="1"/>
    </row>
    <row r="125" spans="38:39" ht="11.25">
      <c r="AL125" s="1"/>
      <c r="AM125" s="1"/>
    </row>
    <row r="126" spans="38:39" ht="11.25">
      <c r="AL126" s="1"/>
      <c r="AM126" s="1"/>
    </row>
    <row r="127" spans="38:39" ht="11.25">
      <c r="AL127" s="1"/>
      <c r="AM127" s="1"/>
    </row>
    <row r="128" spans="38:39" ht="11.25">
      <c r="AL128" s="1"/>
      <c r="AM128" s="1"/>
    </row>
    <row r="129" spans="38:39" ht="11.25">
      <c r="AL129" s="1"/>
      <c r="AM129" s="1"/>
    </row>
    <row r="130" spans="38:39" ht="11.25">
      <c r="AL130" s="1"/>
      <c r="AM130" s="1"/>
    </row>
    <row r="131" spans="38:39" ht="11.25">
      <c r="AL131" s="1"/>
      <c r="AM131" s="1"/>
    </row>
    <row r="132" spans="38:39" ht="11.25">
      <c r="AL132" s="1"/>
      <c r="AM132" s="1"/>
    </row>
    <row r="133" spans="38:39" ht="11.25">
      <c r="AL133" s="1"/>
      <c r="AM133" s="1"/>
    </row>
    <row r="134" spans="38:39" ht="11.25">
      <c r="AL134" s="1"/>
      <c r="AM134" s="1"/>
    </row>
  </sheetData>
  <printOptions horizontalCentered="1" verticalCentered="1"/>
  <pageMargins left="3.937007874015748E-2" right="3.937007874015748E-2" top="0" bottom="3.937007874015748E-2" header="3.937007874015748E-2" footer="0"/>
  <pageSetup scale="88" orientation="landscape" r:id="rId1"/>
  <headerFooter alignWithMargins="0">
    <oddFooter>&amp;L&amp;"-,Negrita"&amp;D &amp;T&amp;CCCU Confidencial&amp;A&amp;RPágina &amp;P</oddFooter>
  </headerFooter>
  <customProperties>
    <customPr name="SheetOptions" r:id="rId2"/>
  </customProperties>
  <ignoredErrors>
    <ignoredError sqref="AR11:AR12 AR19 AR14 AR18 AR15 AR13 AR16 AR17 AN13 AN18 AN17 AN16 AN15 AN14 AN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5"/>
  <sheetViews>
    <sheetView showGridLines="0" topLeftCell="A2" zoomScaleNormal="100" zoomScaleSheetLayoutView="85" workbookViewId="0">
      <selection activeCell="B2" sqref="B2"/>
    </sheetView>
  </sheetViews>
  <sheetFormatPr baseColWidth="10" defaultRowHeight="12.75"/>
  <cols>
    <col min="1" max="1" width="1.42578125" style="129" customWidth="1"/>
    <col min="2" max="2" width="44.28515625" style="129" customWidth="1"/>
    <col min="3" max="3" width="15.85546875" style="129" customWidth="1"/>
    <col min="4" max="4" width="16.140625" style="129" customWidth="1"/>
    <col min="5" max="5" width="17.42578125" style="129" customWidth="1"/>
    <col min="6" max="6" width="16" style="129" customWidth="1"/>
    <col min="7" max="7" width="18.28515625" style="129" customWidth="1"/>
    <col min="8" max="8" width="14.140625" style="129" customWidth="1"/>
    <col min="9" max="9" width="2.7109375" style="129" customWidth="1"/>
    <col min="10" max="10" width="15.7109375" style="129" customWidth="1"/>
    <col min="11" max="11" width="24.5703125" style="131" customWidth="1"/>
    <col min="12" max="16384" width="11.42578125" style="129"/>
  </cols>
  <sheetData>
    <row r="1" spans="2:11">
      <c r="J1" s="130"/>
    </row>
    <row r="2" spans="2:11" ht="13.5" thickBot="1">
      <c r="B2" s="132"/>
      <c r="C2" s="132"/>
      <c r="D2" s="132"/>
      <c r="E2" s="132"/>
      <c r="F2" s="132"/>
      <c r="G2" s="132"/>
      <c r="H2" s="132"/>
      <c r="I2" s="132"/>
    </row>
    <row r="3" spans="2:11" ht="21.75" customHeight="1" thickBot="1">
      <c r="B3" s="21"/>
      <c r="C3" s="278" t="s">
        <v>28</v>
      </c>
      <c r="D3" s="278"/>
      <c r="E3" s="278"/>
      <c r="F3" s="278"/>
      <c r="G3" s="278"/>
      <c r="H3" s="278"/>
      <c r="I3" s="241"/>
      <c r="J3" s="22">
        <v>43921</v>
      </c>
    </row>
    <row r="4" spans="2:11" ht="13.5" thickBot="1">
      <c r="B4" s="23"/>
      <c r="C4" s="24">
        <v>2014</v>
      </c>
      <c r="D4" s="24">
        <v>2015</v>
      </c>
      <c r="E4" s="24">
        <v>2016</v>
      </c>
      <c r="F4" s="24">
        <v>2017</v>
      </c>
      <c r="G4" s="24">
        <v>2018</v>
      </c>
      <c r="H4" s="24">
        <v>2019</v>
      </c>
      <c r="I4" s="242"/>
      <c r="J4" s="24">
        <v>2020</v>
      </c>
    </row>
    <row r="5" spans="2:11" ht="15" customHeight="1">
      <c r="C5" s="279" t="s">
        <v>0</v>
      </c>
      <c r="D5" s="279"/>
      <c r="E5" s="279"/>
      <c r="F5" s="279"/>
      <c r="G5" s="279"/>
      <c r="H5" s="279"/>
      <c r="I5" s="279"/>
      <c r="J5" s="279"/>
    </row>
    <row r="6" spans="2:11" s="133" customFormat="1">
      <c r="B6" s="25" t="s">
        <v>29</v>
      </c>
      <c r="C6" s="233"/>
      <c r="D6" s="233"/>
      <c r="E6" s="233"/>
      <c r="F6" s="233"/>
      <c r="G6" s="233"/>
      <c r="H6" s="26"/>
      <c r="I6" s="26"/>
      <c r="J6" s="26"/>
      <c r="K6" s="34"/>
    </row>
    <row r="7" spans="2:11">
      <c r="B7" s="134" t="s">
        <v>30</v>
      </c>
      <c r="C7" s="27">
        <f>+'[4]2015_BCE'!D7</f>
        <v>214774.876471</v>
      </c>
      <c r="D7" s="27">
        <f>+'[4]2016_BCE'!D7</f>
        <v>192554.23936100001</v>
      </c>
      <c r="E7" s="27">
        <f>+'[4]2017_BCE'!D7</f>
        <v>134033.18299999999</v>
      </c>
      <c r="F7" s="27">
        <f>+'[4]2018_BCE'!D7</f>
        <v>170044.60200000001</v>
      </c>
      <c r="G7" s="27">
        <f>+'[4]2019_BCE'!D7</f>
        <v>319014.05</v>
      </c>
      <c r="H7" s="27">
        <f>[6]Balance_Notas!$I$17/1000</f>
        <v>196369.22399999999</v>
      </c>
      <c r="I7" s="27"/>
      <c r="J7" s="27">
        <f>[6]Balance_Notas!J17/1000</f>
        <v>222073.22099999999</v>
      </c>
    </row>
    <row r="8" spans="2:11">
      <c r="B8" s="134" t="s">
        <v>31</v>
      </c>
      <c r="C8" s="28">
        <f>+'[4]2015_BCE'!D8</f>
        <v>470615.47025299992</v>
      </c>
      <c r="D8" s="28">
        <f>+'[4]2016_BCE'!D8</f>
        <v>491757.63559199998</v>
      </c>
      <c r="E8" s="28">
        <f>+'[4]2017_BCE'!D8</f>
        <v>547653.33600000001</v>
      </c>
      <c r="F8" s="28">
        <f>+'[4]2018_BCE'!D8</f>
        <v>559061.95099999988</v>
      </c>
      <c r="G8" s="28">
        <f>+'[4]2019_BCE'!D8</f>
        <v>621993.20900000003</v>
      </c>
      <c r="H8" s="28">
        <f>H9-H7</f>
        <v>592912.53399999999</v>
      </c>
      <c r="I8" s="28"/>
      <c r="J8" s="28">
        <f>J9-J7</f>
        <v>570482.38199999998</v>
      </c>
    </row>
    <row r="9" spans="2:11">
      <c r="B9" s="135" t="s">
        <v>32</v>
      </c>
      <c r="C9" s="136">
        <f>+'[4]2015_BCE'!D9</f>
        <v>685390.34672399994</v>
      </c>
      <c r="D9" s="136">
        <f>+'[4]2016_BCE'!D9</f>
        <v>684311.87495299999</v>
      </c>
      <c r="E9" s="136">
        <f>+'[4]2017_BCE'!D9</f>
        <v>681686.51899999997</v>
      </c>
      <c r="F9" s="136">
        <f>+'[4]2018_BCE'!D9</f>
        <v>729106.55299999996</v>
      </c>
      <c r="G9" s="136">
        <f>+'[4]2019_BCE'!D9</f>
        <v>941007.25899999996</v>
      </c>
      <c r="H9" s="136">
        <f>[6]Balance_Notas!I16/1000</f>
        <v>789281.75800000003</v>
      </c>
      <c r="I9" s="136"/>
      <c r="J9" s="136">
        <f>[6]Balance_Notas!J16/1000</f>
        <v>792555.603</v>
      </c>
    </row>
    <row r="10" spans="2:11">
      <c r="B10" s="137"/>
      <c r="C10" s="27"/>
      <c r="D10" s="27"/>
      <c r="E10" s="27"/>
      <c r="F10" s="27"/>
      <c r="G10" s="27"/>
      <c r="H10" s="27"/>
      <c r="I10" s="27"/>
      <c r="J10" s="27"/>
    </row>
    <row r="11" spans="2:11">
      <c r="B11" s="134" t="s">
        <v>64</v>
      </c>
      <c r="C11" s="27">
        <f>+'[4]2015_BCE'!D11</f>
        <v>851256</v>
      </c>
      <c r="D11" s="27">
        <f>+'[4]2016_BCE'!D11</f>
        <v>872667.21</v>
      </c>
      <c r="E11" s="27">
        <f>+'[4]2017_BCE'!D11</f>
        <v>904104.72199999995</v>
      </c>
      <c r="F11" s="27">
        <f>+'[4]2018_BCE'!D11</f>
        <v>917913.42799999996</v>
      </c>
      <c r="G11" s="27">
        <f>+'[4]2019_BCE'!D11</f>
        <v>1021266.6310000001</v>
      </c>
      <c r="H11" s="27">
        <f>[6]Balance_Notas!I35/1000</f>
        <v>1071730.034</v>
      </c>
      <c r="I11" s="27"/>
      <c r="J11" s="27">
        <f>[6]Balance_Notas!J35/1000</f>
        <v>1108607.165</v>
      </c>
    </row>
    <row r="12" spans="2:11">
      <c r="B12" s="134" t="s">
        <v>33</v>
      </c>
      <c r="C12" s="28">
        <f>+'[4]2015_BCE'!D12</f>
        <v>232254.72616392002</v>
      </c>
      <c r="D12" s="28">
        <f>+'[4]2016_BCE'!D12</f>
        <v>268468.34600000002</v>
      </c>
      <c r="E12" s="28">
        <f>+'[4]2017_BCE'!D12</f>
        <v>286236.08200000005</v>
      </c>
      <c r="F12" s="28">
        <f>+'[4]2018_BCE'!D12</f>
        <v>329209.10600000003</v>
      </c>
      <c r="G12" s="28">
        <f>+'[4]2019_BCE'!D12</f>
        <v>443591.02600000007</v>
      </c>
      <c r="H12" s="28">
        <f>H13-H11</f>
        <v>492678.92200000025</v>
      </c>
      <c r="I12" s="28"/>
      <c r="J12" s="28">
        <f>J13-J11</f>
        <v>495526.30599999987</v>
      </c>
      <c r="K12" s="29"/>
    </row>
    <row r="13" spans="2:11">
      <c r="B13" s="135" t="s">
        <v>34</v>
      </c>
      <c r="C13" s="136">
        <f>+'[4]2015_BCE'!D13</f>
        <v>1083510.72616392</v>
      </c>
      <c r="D13" s="136">
        <f>+'[4]2016_BCE'!D13</f>
        <v>1141135.5559999999</v>
      </c>
      <c r="E13" s="136">
        <f>+'[4]2017_BCE'!D13</f>
        <v>1190340.804</v>
      </c>
      <c r="F13" s="136">
        <f>+'[4]2018_BCE'!D13</f>
        <v>1247122.534</v>
      </c>
      <c r="G13" s="136">
        <f>+'[4]2019_BCE'!D13</f>
        <v>1464857.6570000001</v>
      </c>
      <c r="H13" s="136">
        <f>H14-H9</f>
        <v>1564408.9560000002</v>
      </c>
      <c r="I13" s="136"/>
      <c r="J13" s="136">
        <f>J14-J9</f>
        <v>1604133.4709999999</v>
      </c>
    </row>
    <row r="14" spans="2:11">
      <c r="B14" s="138" t="s">
        <v>35</v>
      </c>
      <c r="C14" s="139">
        <f>+'[4]2015_BCE'!D14</f>
        <v>1768901.0728879198</v>
      </c>
      <c r="D14" s="139">
        <f>+'[4]2016_BCE'!D14</f>
        <v>1825447.4309529997</v>
      </c>
      <c r="E14" s="139">
        <f>+'[4]2017_BCE'!D14</f>
        <v>1872027.3230000001</v>
      </c>
      <c r="F14" s="139">
        <f>+'[4]2018_BCE'!D14</f>
        <v>1976229.0870000001</v>
      </c>
      <c r="G14" s="139">
        <f>+'[4]2019_BCE'!D14</f>
        <v>2405864.9160000002</v>
      </c>
      <c r="H14" s="139">
        <f>[6]Balance_Notas!I15/1000</f>
        <v>2353690.7140000002</v>
      </c>
      <c r="I14" s="139"/>
      <c r="J14" s="139">
        <f>[6]Balance_Notas!J15/1000</f>
        <v>2396689.074</v>
      </c>
    </row>
    <row r="15" spans="2:11">
      <c r="B15" s="140"/>
      <c r="C15" s="140"/>
      <c r="D15" s="140"/>
      <c r="E15" s="140"/>
      <c r="F15" s="140"/>
      <c r="G15" s="140"/>
      <c r="H15" s="140"/>
      <c r="I15" s="140"/>
      <c r="J15" s="140"/>
    </row>
    <row r="16" spans="2:11">
      <c r="B16" s="25" t="s">
        <v>36</v>
      </c>
      <c r="C16" s="30"/>
      <c r="D16" s="30"/>
      <c r="E16" s="30"/>
      <c r="F16" s="30"/>
      <c r="G16" s="30">
        <f>+'[4]2019_BCE'!D16</f>
        <v>0</v>
      </c>
      <c r="H16" s="30"/>
      <c r="I16" s="30"/>
      <c r="J16" s="30"/>
    </row>
    <row r="17" spans="2:14">
      <c r="B17" s="134" t="s">
        <v>37</v>
      </c>
      <c r="C17" s="27">
        <f>+'[4]2015_BCE'!D17</f>
        <v>65318.293340999997</v>
      </c>
      <c r="D17" s="27">
        <f>+'[4]2016_BCE'!D17</f>
        <v>43973.991028999997</v>
      </c>
      <c r="E17" s="27">
        <f>+'[4]2017_BCE'!D17</f>
        <v>66679.933000000005</v>
      </c>
      <c r="F17" s="27">
        <f>+'[4]2018_BCE'!D17</f>
        <v>53591.658000000003</v>
      </c>
      <c r="G17" s="27">
        <f>+'[4]2019_BCE'!D17</f>
        <v>62766.946000000004</v>
      </c>
      <c r="H17" s="27">
        <f>ABS([6]Balance_Notas!I43+[6]Balance_Notas!I44)/1000</f>
        <v>68385.728000000003</v>
      </c>
      <c r="I17" s="27"/>
      <c r="J17" s="27">
        <f>ABS([6]Balance_Notas!J43+[6]Balance_Notas!J44)/1000</f>
        <v>73945.255999999994</v>
      </c>
      <c r="M17" s="203"/>
    </row>
    <row r="18" spans="2:14">
      <c r="B18" s="134" t="s">
        <v>38</v>
      </c>
      <c r="C18" s="27">
        <f>+'[4]2015_BCE'!D18</f>
        <v>313013.04568819999</v>
      </c>
      <c r="D18" s="27">
        <f>+'[4]2016_BCE'!D18</f>
        <v>344716.68831569992</v>
      </c>
      <c r="E18" s="27">
        <f>+'[4]2017_BCE'!D18</f>
        <v>375693.348</v>
      </c>
      <c r="F18" s="27">
        <f>+'[4]2018_BCE'!D18</f>
        <v>415157.79700000002</v>
      </c>
      <c r="G18" s="27">
        <f>+'[4]2019_BCE'!D18</f>
        <v>582957.299</v>
      </c>
      <c r="H18" s="27">
        <f>H19-H17</f>
        <v>414896.26799999998</v>
      </c>
      <c r="I18" s="27"/>
      <c r="J18" s="27">
        <f>J19-J17</f>
        <v>428209.24099999998</v>
      </c>
      <c r="M18" s="203"/>
    </row>
    <row r="19" spans="2:14">
      <c r="B19" s="135" t="s">
        <v>39</v>
      </c>
      <c r="C19" s="136">
        <f>+'[4]2015_BCE'!D19</f>
        <v>378331.33902919997</v>
      </c>
      <c r="D19" s="136">
        <f>+'[4]2016_BCE'!D19</f>
        <v>388690.67934469995</v>
      </c>
      <c r="E19" s="136">
        <f>+'[4]2017_BCE'!D19</f>
        <v>442373.28100000002</v>
      </c>
      <c r="F19" s="136">
        <f>+'[4]2018_BCE'!D19</f>
        <v>468749.45500000002</v>
      </c>
      <c r="G19" s="136">
        <f>+'[4]2019_BCE'!D19</f>
        <v>645724.245</v>
      </c>
      <c r="H19" s="136">
        <f>ABS([6]Balance_Notas!I42)/1000</f>
        <v>483281.99599999998</v>
      </c>
      <c r="I19" s="136"/>
      <c r="J19" s="136">
        <f>ABS([6]Balance_Notas!J42)/1000</f>
        <v>502154.49699999997</v>
      </c>
      <c r="M19" s="203"/>
    </row>
    <row r="20" spans="2:14">
      <c r="B20" s="137"/>
      <c r="C20" s="27"/>
      <c r="D20" s="27"/>
      <c r="E20" s="27"/>
      <c r="F20" s="27"/>
      <c r="G20" s="27"/>
      <c r="H20" s="27"/>
      <c r="I20" s="27"/>
      <c r="J20" s="27"/>
    </row>
    <row r="21" spans="2:14">
      <c r="B21" s="134" t="s">
        <v>40</v>
      </c>
      <c r="C21" s="27">
        <f>+'[4]2015_BCE'!D21</f>
        <v>134534.55702499999</v>
      </c>
      <c r="D21" s="27">
        <f>+'[4]2016_BCE'!D21</f>
        <v>136926.54500000001</v>
      </c>
      <c r="E21" s="27">
        <f>+'[4]2017_BCE'!D21</f>
        <v>117944.033</v>
      </c>
      <c r="F21" s="27">
        <f>+'[4]2018_BCE'!D21</f>
        <v>161001.73199999999</v>
      </c>
      <c r="G21" s="27">
        <f>+'[4]2019_BCE'!D21</f>
        <v>228185.29699999999</v>
      </c>
      <c r="H21" s="27">
        <f>ABS([6]Balance_Notas!I53+[6]Balance_Notas!I54)/1000</f>
        <v>261769.288</v>
      </c>
      <c r="I21" s="27"/>
      <c r="J21" s="27">
        <f>ABS([6]Balance_Notas!J53+[6]Balance_Notas!J54)/1000</f>
        <v>269033.03399999999</v>
      </c>
    </row>
    <row r="22" spans="2:14">
      <c r="B22" s="134" t="s">
        <v>38</v>
      </c>
      <c r="C22" s="27">
        <f>+'[4]2015_BCE'!D22</f>
        <v>107535.259135</v>
      </c>
      <c r="D22" s="27">
        <f>+'[4]2016_BCE'!D22</f>
        <v>112308.06200000001</v>
      </c>
      <c r="E22" s="27">
        <f>+'[4]2017_BCE'!D22</f>
        <v>111054.291</v>
      </c>
      <c r="F22" s="27">
        <f>+'[4]2018_BCE'!D22</f>
        <v>119649.29199999999</v>
      </c>
      <c r="G22" s="27">
        <f>+'[4]2019_BCE'!D22</f>
        <v>142839.43100000001</v>
      </c>
      <c r="H22" s="27">
        <f>H23-H21</f>
        <v>165712.20699999999</v>
      </c>
      <c r="I22" s="27"/>
      <c r="J22" s="27">
        <f>J23-J21</f>
        <v>165391.29600000003</v>
      </c>
    </row>
    <row r="23" spans="2:14">
      <c r="B23" s="135" t="s">
        <v>41</v>
      </c>
      <c r="C23" s="136">
        <f>+'[4]2015_BCE'!D23</f>
        <v>242069.81615999999</v>
      </c>
      <c r="D23" s="136">
        <f>+'[4]2016_BCE'!D23</f>
        <v>249234.60700000002</v>
      </c>
      <c r="E23" s="136">
        <f>+'[4]2017_BCE'!D23</f>
        <v>228998.32399999999</v>
      </c>
      <c r="F23" s="136">
        <f>+'[4]2018_BCE'!D23</f>
        <v>280651.02399999998</v>
      </c>
      <c r="G23" s="136">
        <f>+'[4]2019_BCE'!D23</f>
        <v>371024.728</v>
      </c>
      <c r="H23" s="136">
        <f>ABS([6]Balance_Notas!I52)/1000</f>
        <v>427481.495</v>
      </c>
      <c r="I23" s="136"/>
      <c r="J23" s="136">
        <f>ABS([6]Balance_Notas!J52)/1000</f>
        <v>434424.33</v>
      </c>
    </row>
    <row r="24" spans="2:14" ht="12.75" customHeight="1">
      <c r="B24" s="138" t="s">
        <v>42</v>
      </c>
      <c r="C24" s="139">
        <f>+'[4]2015_BCE'!D24</f>
        <v>620401.15518919996</v>
      </c>
      <c r="D24" s="139">
        <f>+'[4]2016_BCE'!D24</f>
        <v>637925.28634470003</v>
      </c>
      <c r="E24" s="139">
        <f>+'[4]2017_BCE'!D24</f>
        <v>671371.60499999998</v>
      </c>
      <c r="F24" s="139">
        <f>+'[4]2018_BCE'!D24</f>
        <v>749400.47900000005</v>
      </c>
      <c r="G24" s="139">
        <f>+'[4]2019_BCE'!D24</f>
        <v>1016748.973</v>
      </c>
      <c r="H24" s="139">
        <f>H19+H23</f>
        <v>910763.49099999992</v>
      </c>
      <c r="I24" s="139"/>
      <c r="J24" s="139">
        <f>J19+J23</f>
        <v>936578.82700000005</v>
      </c>
    </row>
    <row r="25" spans="2:14" ht="15">
      <c r="B25" s="64"/>
      <c r="C25" s="64"/>
      <c r="D25" s="64"/>
      <c r="E25" s="64"/>
      <c r="F25" s="64"/>
      <c r="G25" s="64"/>
      <c r="H25" s="64"/>
      <c r="I25" s="64"/>
      <c r="J25" s="64"/>
    </row>
    <row r="26" spans="2:14">
      <c r="B26" s="31" t="s">
        <v>43</v>
      </c>
      <c r="C26" s="142"/>
      <c r="D26" s="142"/>
      <c r="E26" s="142"/>
      <c r="F26" s="142"/>
      <c r="G26" s="142"/>
      <c r="H26" s="142"/>
      <c r="I26" s="142"/>
      <c r="J26" s="141"/>
    </row>
    <row r="27" spans="2:14" ht="15">
      <c r="B27" s="143" t="s">
        <v>44</v>
      </c>
      <c r="C27" s="27">
        <f>+'[4]2015_BCE'!D27</f>
        <v>562693.34566300095</v>
      </c>
      <c r="D27" s="27">
        <f>+'[4]2016_BCE'!D27</f>
        <v>562693.34566300095</v>
      </c>
      <c r="E27" s="27">
        <f>+'[4]2017_BCE'!D27</f>
        <v>562693.34600000002</v>
      </c>
      <c r="F27" s="27">
        <f>+'[4]2018_BCE'!D27</f>
        <v>562693.34600000002</v>
      </c>
      <c r="G27" s="27">
        <f>+'[4]2019_BCE'!D27</f>
        <v>562693.3459999999</v>
      </c>
      <c r="H27" s="27">
        <f>H30-H29-H28</f>
        <v>562693.3459999999</v>
      </c>
      <c r="I27" s="27"/>
      <c r="J27" s="27">
        <f>J30-J29-J28</f>
        <v>562693.34600000014</v>
      </c>
      <c r="M27"/>
      <c r="N27"/>
    </row>
    <row r="28" spans="2:14" ht="15">
      <c r="B28" s="143" t="s">
        <v>45</v>
      </c>
      <c r="C28" s="28">
        <f>+'[4]2015_BCE'!D28</f>
        <v>-75050.544066000002</v>
      </c>
      <c r="D28" s="28">
        <f>+'[4]2016_BCE'!D28</f>
        <v>-103226.416117</v>
      </c>
      <c r="E28" s="28">
        <f>+'[4]2017_BCE'!D28</f>
        <v>-142973.378</v>
      </c>
      <c r="F28" s="28">
        <f>+'[4]2018_BCE'!D28</f>
        <v>-178075.27900000001</v>
      </c>
      <c r="G28" s="28">
        <f>+'[4]2019_BCE'!D28</f>
        <v>-151048.226</v>
      </c>
      <c r="H28" s="28">
        <f xml:space="preserve"> - [6]Balance_Notas!I63/1000</f>
        <v>-137502.52900000001</v>
      </c>
      <c r="I28" s="28"/>
      <c r="J28" s="28">
        <f>-[6]Balance_Notas!J63/1000</f>
        <v>-110353.829</v>
      </c>
      <c r="M28"/>
      <c r="N28"/>
    </row>
    <row r="29" spans="2:14" ht="15">
      <c r="B29" s="143" t="s">
        <v>46</v>
      </c>
      <c r="C29" s="27">
        <f>+'[4]2015_BCE'!D29</f>
        <v>537945.37525047502</v>
      </c>
      <c r="D29" s="27">
        <f>+'[4]2016_BCE'!D29</f>
        <v>598349.44200000004</v>
      </c>
      <c r="E29" s="27">
        <f>+'[4]2017_BCE'!D29</f>
        <v>657578.18700000003</v>
      </c>
      <c r="F29" s="27">
        <f>+'[4]2018_BCE'!D29</f>
        <v>716458.99</v>
      </c>
      <c r="G29" s="27">
        <f>+'[4]2019_BCE'!D29</f>
        <v>868481.58799999999</v>
      </c>
      <c r="H29" s="27">
        <f>ABS([6]Balance_Notas!I64/1000)</f>
        <v>902863.353</v>
      </c>
      <c r="I29" s="27"/>
      <c r="J29" s="27">
        <f>ABS([6]Balance_Notas!J64/1000)</f>
        <v>889846.41099999996</v>
      </c>
      <c r="M29"/>
      <c r="N29"/>
    </row>
    <row r="30" spans="2:14" ht="15">
      <c r="B30" s="144" t="s">
        <v>56</v>
      </c>
      <c r="C30" s="32">
        <f>+'[4]2015_BCE'!D30</f>
        <v>1025588.1768474759</v>
      </c>
      <c r="D30" s="32">
        <f>+'[4]2016_BCE'!D30</f>
        <v>1057816.3715460009</v>
      </c>
      <c r="E30" s="32">
        <f>+'[4]2017_BCE'!D30</f>
        <v>1077298.155</v>
      </c>
      <c r="F30" s="32">
        <f>+'[4]2018_BCE'!D30</f>
        <v>1101077.057</v>
      </c>
      <c r="G30" s="32">
        <f>+'[4]2019_BCE'!D30</f>
        <v>1280126.7079999999</v>
      </c>
      <c r="H30" s="32">
        <f>H32-H31</f>
        <v>1328054.17</v>
      </c>
      <c r="I30" s="32"/>
      <c r="J30" s="32">
        <f>J32-J31</f>
        <v>1342185.9280000001</v>
      </c>
      <c r="M30"/>
      <c r="N30"/>
    </row>
    <row r="31" spans="2:14" ht="15">
      <c r="B31" s="143" t="s">
        <v>47</v>
      </c>
      <c r="C31" s="145">
        <f>+'[4]2015_BCE'!D31</f>
        <v>122911.740620529</v>
      </c>
      <c r="D31" s="145">
        <f>+'[4]2016_BCE'!D31</f>
        <v>129705.77266428</v>
      </c>
      <c r="E31" s="145">
        <f>+'[4]2017_BCE'!D31</f>
        <v>123357.56299999999</v>
      </c>
      <c r="F31" s="145">
        <f>+'[4]2018_BCE'!D31</f>
        <v>125751.55100000001</v>
      </c>
      <c r="G31" s="145">
        <f>+'[4]2019_BCE'!D31</f>
        <v>108989.235</v>
      </c>
      <c r="H31" s="145">
        <f>ABS([6]Balance_Notas!I65/1000)</f>
        <v>114873.053</v>
      </c>
      <c r="I31" s="145"/>
      <c r="J31" s="145">
        <f>ABS([6]Balance_Notas!J65/1000)</f>
        <v>117924.319</v>
      </c>
      <c r="M31"/>
      <c r="N31"/>
    </row>
    <row r="32" spans="2:14">
      <c r="B32" s="146" t="s">
        <v>48</v>
      </c>
      <c r="C32" s="147">
        <f>+'[4]2015_BCE'!D32</f>
        <v>1148499.9174680049</v>
      </c>
      <c r="D32" s="147">
        <f>+'[4]2016_BCE'!D32</f>
        <v>1187522.1442102809</v>
      </c>
      <c r="E32" s="147">
        <f>+'[4]2017_BCE'!D32</f>
        <v>1200655.7180000001</v>
      </c>
      <c r="F32" s="147">
        <f>+'[4]2018_BCE'!D32</f>
        <v>1226828.608</v>
      </c>
      <c r="G32" s="147">
        <f>+'[4]2019_BCE'!D32</f>
        <v>1389115.943</v>
      </c>
      <c r="H32" s="147">
        <f>ABS([6]Balance_Notas!I61/1000)</f>
        <v>1442927.223</v>
      </c>
      <c r="I32" s="147"/>
      <c r="J32" s="147">
        <f>ABS([6]Balance_Notas!J61/1000)</f>
        <v>1460110.247</v>
      </c>
    </row>
    <row r="33" spans="2:10">
      <c r="B33" s="148" t="s">
        <v>49</v>
      </c>
      <c r="C33" s="139">
        <f>+'[4]2015_BCE'!D33</f>
        <v>1768901.0726572047</v>
      </c>
      <c r="D33" s="139">
        <f>+'[4]2016_BCE'!D33</f>
        <v>1825447.4305549809</v>
      </c>
      <c r="E33" s="139">
        <f>+'[4]2017_BCE'!D33</f>
        <v>1872027.3230000001</v>
      </c>
      <c r="F33" s="139">
        <f>+'[4]2018_BCE'!D33</f>
        <v>1976229.0870000001</v>
      </c>
      <c r="G33" s="139">
        <f>+'[4]2019_BCE'!D33</f>
        <v>2405864.9160000002</v>
      </c>
      <c r="H33" s="139">
        <f>H32+H24</f>
        <v>2353690.7139999997</v>
      </c>
      <c r="I33" s="139"/>
      <c r="J33" s="139">
        <f>J32+J24</f>
        <v>2396689.074</v>
      </c>
    </row>
    <row r="34" spans="2:10">
      <c r="B34" s="140"/>
      <c r="C34" s="149"/>
      <c r="D34" s="149"/>
      <c r="E34" s="149"/>
      <c r="F34" s="149"/>
      <c r="G34" s="149"/>
      <c r="H34" s="149"/>
      <c r="I34" s="149"/>
      <c r="J34" s="140"/>
    </row>
    <row r="35" spans="2:10">
      <c r="B35" s="186" t="s">
        <v>50</v>
      </c>
      <c r="C35" s="188"/>
      <c r="D35" s="188"/>
      <c r="E35" s="188"/>
      <c r="F35" s="188"/>
      <c r="G35" s="188"/>
      <c r="H35" s="188"/>
      <c r="I35" s="187"/>
      <c r="J35" s="187"/>
    </row>
    <row r="36" spans="2:10">
      <c r="B36" s="189"/>
      <c r="C36" s="190"/>
      <c r="D36" s="190"/>
      <c r="E36" s="190"/>
      <c r="F36" s="190"/>
      <c r="G36" s="190"/>
      <c r="H36" s="190"/>
      <c r="I36" s="150"/>
      <c r="J36" s="150"/>
    </row>
    <row r="37" spans="2:10">
      <c r="B37" s="189" t="s">
        <v>58</v>
      </c>
      <c r="C37" s="191">
        <f>+'[4]2015_BCE'!D37</f>
        <v>199852.85036599997</v>
      </c>
      <c r="D37" s="191">
        <f>+'[4]2016_BCE'!D37</f>
        <v>180900.53602900001</v>
      </c>
      <c r="E37" s="191">
        <f>+'[4]2017_BCE'!D37</f>
        <v>184623.96600000001</v>
      </c>
      <c r="F37" s="191">
        <f>+'[4]2018_BCE'!D37</f>
        <v>214593.38999999998</v>
      </c>
      <c r="G37" s="191">
        <f>+'[4]2019_BCE'!D37</f>
        <v>290952.24300000002</v>
      </c>
      <c r="H37" s="191">
        <f>H17+H21</f>
        <v>330155.016</v>
      </c>
      <c r="I37" s="151"/>
      <c r="J37" s="151">
        <f>J17+J21</f>
        <v>342978.29</v>
      </c>
    </row>
    <row r="38" spans="2:10">
      <c r="B38" s="189"/>
      <c r="C38" s="192"/>
      <c r="D38" s="192"/>
      <c r="E38" s="192"/>
      <c r="F38" s="192"/>
      <c r="G38" s="192"/>
      <c r="H38" s="192"/>
      <c r="I38" s="152"/>
      <c r="J38" s="152"/>
    </row>
    <row r="39" spans="2:10">
      <c r="B39" s="189" t="s">
        <v>59</v>
      </c>
      <c r="C39" s="193">
        <f>+'[4]2015_BCE'!D39</f>
        <v>-14922.026105000026</v>
      </c>
      <c r="D39" s="193">
        <f>+'[4]2016_BCE'!D39</f>
        <v>-11653.703332000005</v>
      </c>
      <c r="E39" s="193">
        <f>+'[4]2017_BCE'!D39</f>
        <v>50590.783000000025</v>
      </c>
      <c r="F39" s="193">
        <f>+'[4]2018_BCE'!D39</f>
        <v>44548.787999999971</v>
      </c>
      <c r="G39" s="193">
        <f>+'[4]2019_BCE'!D39</f>
        <v>-28061.806999999972</v>
      </c>
      <c r="H39" s="193">
        <f>H37-H7</f>
        <v>133785.79200000002</v>
      </c>
      <c r="I39" s="185"/>
      <c r="J39" s="185">
        <f>J37-J7</f>
        <v>120905.06899999999</v>
      </c>
    </row>
    <row r="40" spans="2:10">
      <c r="B40" s="189"/>
      <c r="C40" s="192"/>
      <c r="D40" s="192"/>
      <c r="E40" s="192"/>
      <c r="F40" s="192"/>
      <c r="G40" s="192"/>
      <c r="H40" s="192"/>
      <c r="I40" s="152"/>
      <c r="J40" s="152"/>
    </row>
    <row r="41" spans="2:10">
      <c r="B41" s="189" t="s">
        <v>51</v>
      </c>
      <c r="C41" s="194">
        <f>+'[4]2015_BCE'!D41</f>
        <v>1.8116139902200934</v>
      </c>
      <c r="D41" s="194">
        <f>+'[4]2016_BCE'!D41</f>
        <v>1.7605564303900796</v>
      </c>
      <c r="E41" s="194">
        <f>+'[4]2017_BCE'!D41</f>
        <v>1.5409757964111759</v>
      </c>
      <c r="F41" s="194">
        <f>+'[4]2018_BCE'!D41</f>
        <v>1.5554291215122584</v>
      </c>
      <c r="G41" s="194">
        <f>+'[4]2019_BCE'!D41</f>
        <v>1.4572896500115153</v>
      </c>
      <c r="H41" s="194">
        <f>H9/H19</f>
        <v>1.6331702081448944</v>
      </c>
      <c r="I41" s="153"/>
      <c r="J41" s="153">
        <f>J9/J19</f>
        <v>1.5783102764884729</v>
      </c>
    </row>
    <row r="42" spans="2:10">
      <c r="B42" s="189" t="s">
        <v>60</v>
      </c>
      <c r="C42" s="194">
        <f>+'[4]2015_BCE'!D42</f>
        <v>0.14822000231218702</v>
      </c>
      <c r="D42" s="194">
        <f>+'[4]2016_BCE'!D42</f>
        <v>0.13219638832452554</v>
      </c>
      <c r="E42" s="194">
        <f>+'[4]2017_BCE'!D42</f>
        <v>0.13327558913366697</v>
      </c>
      <c r="F42" s="194">
        <f>+'[4]2018_BCE'!D42</f>
        <v>0.14887617248644211</v>
      </c>
      <c r="G42" s="194">
        <f>+'[4]2019_BCE'!D42</f>
        <v>0.17317883013588595</v>
      </c>
      <c r="H42" s="194">
        <f>H37/(H32+H37)</f>
        <v>0.18620400607374196</v>
      </c>
      <c r="I42" s="153"/>
      <c r="J42" s="153">
        <f>J37/(J32+J37)</f>
        <v>0.19021710967707181</v>
      </c>
    </row>
    <row r="43" spans="2:10">
      <c r="B43" s="195" t="s">
        <v>61</v>
      </c>
      <c r="C43" s="197">
        <f>+'[4]2015_BCE'!D43</f>
        <v>-6.0041651042168326E-2</v>
      </c>
      <c r="D43" s="197">
        <f>+'[4]2016_BCE'!D43</f>
        <v>-4.0675562669119383E-2</v>
      </c>
      <c r="E43" s="197">
        <f>+'[4]2017_BCE'!D43</f>
        <v>0.17802387513410753</v>
      </c>
      <c r="F43" s="197">
        <f>+'[4]2018_BCE'!D43</f>
        <v>0.13619579705269957</v>
      </c>
      <c r="G43" s="197">
        <f>+'[4]2019_BCE'!D43</f>
        <v>-4.9931068876102512E-2</v>
      </c>
      <c r="H43" s="197">
        <f>H39/(H51)</f>
        <v>0.39837452675404011</v>
      </c>
      <c r="I43" s="196"/>
      <c r="J43" s="196">
        <f>J39/J51</f>
        <v>0.37072503837923337</v>
      </c>
    </row>
    <row r="44" spans="2:10">
      <c r="B44" s="154"/>
      <c r="C44" s="154"/>
      <c r="D44" s="154">
        <f>+'[4]2016_BCE'!D44</f>
        <v>0</v>
      </c>
      <c r="E44" s="154"/>
      <c r="F44" s="154"/>
      <c r="G44" s="154"/>
    </row>
    <row r="45" spans="2:10">
      <c r="B45" s="154"/>
      <c r="C45" s="154"/>
      <c r="D45" s="154"/>
      <c r="E45" s="154"/>
      <c r="F45" s="154"/>
      <c r="G45" s="154"/>
      <c r="H45" s="204">
        <f>+H37/H7</f>
        <v>1.6812971466445272</v>
      </c>
      <c r="I45" s="204"/>
      <c r="J45" s="204">
        <f>+J37/J7</f>
        <v>1.5444378590789205</v>
      </c>
    </row>
    <row r="46" spans="2:10" ht="15">
      <c r="B46" s="181" t="s">
        <v>70</v>
      </c>
      <c r="C46" s="234"/>
      <c r="D46" s="234"/>
      <c r="E46" s="234"/>
      <c r="F46" s="234"/>
      <c r="G46" s="234"/>
      <c r="H46" s="180">
        <v>2019</v>
      </c>
      <c r="I46" s="237"/>
      <c r="J46" s="179">
        <v>2020</v>
      </c>
    </row>
    <row r="47" spans="2:10" ht="15">
      <c r="B47" s="181" t="s">
        <v>52</v>
      </c>
      <c r="C47" s="234"/>
      <c r="D47" s="234"/>
      <c r="E47" s="234"/>
      <c r="F47" s="234"/>
      <c r="G47" s="234"/>
      <c r="H47" s="173">
        <f>[6]Finanzas_AA!$AE$41/1000000</f>
        <v>100427.305003</v>
      </c>
      <c r="I47" s="238"/>
      <c r="J47" s="172">
        <f>[6]Finanzas_Real!$AE$41/1000000</f>
        <v>90729.503328000006</v>
      </c>
    </row>
    <row r="48" spans="2:10" ht="15">
      <c r="B48" s="182" t="s">
        <v>53</v>
      </c>
      <c r="C48" s="235"/>
      <c r="D48" s="235"/>
      <c r="E48" s="235"/>
      <c r="F48" s="235"/>
      <c r="G48" s="235"/>
      <c r="H48" s="175">
        <f>[6]Finanzas_AA!$AH$41/1000000</f>
        <v>51879.303411000001</v>
      </c>
      <c r="I48" s="239"/>
      <c r="J48" s="174">
        <f>[6]Finanzas_Real!$AH$41/1000000</f>
        <v>45488.716846000003</v>
      </c>
    </row>
    <row r="49" spans="2:10" ht="15">
      <c r="B49" s="182" t="s">
        <v>54</v>
      </c>
      <c r="C49" s="235"/>
      <c r="D49" s="235"/>
      <c r="E49" s="235"/>
      <c r="F49" s="235"/>
      <c r="G49" s="235"/>
      <c r="H49" s="175">
        <f>[6]Finanzas_AA!$AK$41/1000000</f>
        <v>63757.110354999997</v>
      </c>
      <c r="I49" s="239"/>
      <c r="J49" s="174">
        <f>[6]Finanzas_Real!$AK$41/1000000</f>
        <v>0</v>
      </c>
    </row>
    <row r="50" spans="2:10" ht="15">
      <c r="B50" s="183" t="s">
        <v>55</v>
      </c>
      <c r="C50" s="236"/>
      <c r="D50" s="236"/>
      <c r="E50" s="236"/>
      <c r="F50" s="236"/>
      <c r="G50" s="236"/>
      <c r="H50" s="177">
        <f>[6]Finanzas_AA!$AN$41/1000000</f>
        <v>119765.464613</v>
      </c>
      <c r="I50" s="240"/>
      <c r="J50" s="176">
        <f>[6]Finanzas_Real!$AN$41/1000000</f>
        <v>0</v>
      </c>
    </row>
    <row r="51" spans="2:10" ht="15">
      <c r="B51" s="183" t="s">
        <v>69</v>
      </c>
      <c r="C51" s="236"/>
      <c r="D51" s="236"/>
      <c r="E51" s="236"/>
      <c r="F51" s="236"/>
      <c r="G51" s="236"/>
      <c r="H51" s="177">
        <f>SUM(H47:H50)</f>
        <v>335829.18338200002</v>
      </c>
      <c r="I51" s="240"/>
      <c r="J51" s="178">
        <f>+H48+H49+H50+J47</f>
        <v>326131.38170700002</v>
      </c>
    </row>
    <row r="52" spans="2:10" ht="15">
      <c r="B52" s="64"/>
      <c r="C52" s="64"/>
      <c r="D52" s="64"/>
      <c r="E52" s="64"/>
      <c r="F52" s="64"/>
      <c r="G52" s="64"/>
      <c r="H52" s="64"/>
      <c r="I52" s="64"/>
      <c r="J52" s="64"/>
    </row>
    <row r="53" spans="2:10" ht="15">
      <c r="B53" s="64" t="s">
        <v>71</v>
      </c>
      <c r="C53" s="64"/>
      <c r="D53" s="64"/>
      <c r="E53" s="64"/>
      <c r="F53" s="64"/>
      <c r="G53" s="64"/>
      <c r="H53" s="64"/>
      <c r="I53" s="64"/>
      <c r="J53" s="155"/>
    </row>
    <row r="54" spans="2:10" ht="15">
      <c r="B54" s="64"/>
      <c r="C54" s="64"/>
      <c r="D54" s="64"/>
      <c r="E54" s="64"/>
      <c r="F54" s="64"/>
      <c r="G54" s="64"/>
      <c r="H54" s="64"/>
      <c r="I54" s="64"/>
      <c r="J54" s="202"/>
    </row>
    <row r="55" spans="2:10" ht="15">
      <c r="B55" s="64"/>
      <c r="C55" s="64"/>
      <c r="D55" s="64"/>
      <c r="E55" s="64"/>
      <c r="F55" s="64"/>
      <c r="G55" s="64"/>
      <c r="H55" s="64"/>
      <c r="I55" s="64"/>
      <c r="J55" s="64"/>
    </row>
  </sheetData>
  <mergeCells count="2">
    <mergeCell ref="C3:H3"/>
    <mergeCell ref="C5:J5"/>
  </mergeCells>
  <conditionalFormatting sqref="J6">
    <cfRule type="expression" dxfId="11" priority="56">
      <formula>FORMATO="VSPT"</formula>
    </cfRule>
    <cfRule type="expression" dxfId="10" priority="57">
      <formula>FORMATO="CCU"</formula>
    </cfRule>
  </conditionalFormatting>
  <conditionalFormatting sqref="J16">
    <cfRule type="expression" dxfId="9" priority="54">
      <formula>FORMATO="VSPT"</formula>
    </cfRule>
    <cfRule type="expression" dxfId="8" priority="55">
      <formula>FORMATO="CCU"</formula>
    </cfRule>
  </conditionalFormatting>
  <conditionalFormatting sqref="H6:I6">
    <cfRule type="expression" dxfId="7" priority="31">
      <formula>FORMATO="VSPT"</formula>
    </cfRule>
    <cfRule type="expression" dxfId="6" priority="32">
      <formula>FORMATO="CCU"</formula>
    </cfRule>
  </conditionalFormatting>
  <conditionalFormatting sqref="H16:I16">
    <cfRule type="expression" dxfId="5" priority="7">
      <formula>FORMATO="VSPT"</formula>
    </cfRule>
    <cfRule type="expression" dxfId="4" priority="8">
      <formula>FORMATO="CCU"</formula>
    </cfRule>
  </conditionalFormatting>
  <conditionalFormatting sqref="C5">
    <cfRule type="expression" dxfId="3" priority="5">
      <formula>FORMATO="VSPT"</formula>
    </cfRule>
    <cfRule type="expression" dxfId="2" priority="6">
      <formula>FORMATO="CCU"</formula>
    </cfRule>
  </conditionalFormatting>
  <conditionalFormatting sqref="C16:G16">
    <cfRule type="expression" dxfId="1" priority="1">
      <formula>FORMATO="VSPT"</formula>
    </cfRule>
    <cfRule type="expression" dxfId="0" priority="2">
      <formula>FORMATO="CCU"</formula>
    </cfRule>
  </conditionalFormatting>
  <printOptions horizontalCentered="1" verticalCentered="1"/>
  <pageMargins left="0.75" right="0.75" top="0.28999999999999998" bottom="0.33" header="0" footer="0"/>
  <pageSetup scale="79" orientation="portrait" r:id="rId1"/>
  <headerFooter alignWithMargins="0"/>
  <customProperties>
    <customPr name="SheetOptions" r:id="rId2"/>
  </customProperties>
  <ignoredErrors>
    <ignoredError sqref="J41:J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Consolidate</vt:lpstr>
      <vt:lpstr>Operating Segments</vt:lpstr>
      <vt:lpstr>BCE</vt:lpstr>
      <vt:lpstr>BCE!Área_de_impresión</vt:lpstr>
      <vt:lpstr>'Operating Segments'!Área_de_impresión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2020-07-07T22:51:25Z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